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2" yWindow="372" windowWidth="12204" windowHeight="7116" firstSheet="1" activeTab="4"/>
  </bookViews>
  <sheets>
    <sheet name="Готовые квартиры - USD" sheetId="1" r:id="rId1"/>
    <sheet name="Готовые квартиры - RUR" sheetId="2" r:id="rId2"/>
    <sheet name="Долевое - USD" sheetId="3" r:id="rId3"/>
    <sheet name="Долевое - RUR" sheetId="4" r:id="rId4"/>
    <sheet name="Поручитель - физ.лицо" sheetId="5" r:id="rId5"/>
  </sheets>
  <definedNames/>
  <calcPr fullCalcOnLoad="1"/>
</workbook>
</file>

<file path=xl/sharedStrings.xml><?xml version="1.0" encoding="utf-8"?>
<sst xmlns="http://schemas.openxmlformats.org/spreadsheetml/2006/main" count="350" uniqueCount="73">
  <si>
    <t>Наименование филиала</t>
  </si>
  <si>
    <t>Казань</t>
  </si>
  <si>
    <t>Срок кредита</t>
  </si>
  <si>
    <t xml:space="preserve"> лет</t>
  </si>
  <si>
    <t>Проц. ставка</t>
  </si>
  <si>
    <t>Кол-во членов семьи</t>
  </si>
  <si>
    <t>Расчет по квартире</t>
  </si>
  <si>
    <t>Расчет по кредиту</t>
  </si>
  <si>
    <t>Расчет по платежам</t>
  </si>
  <si>
    <t>Расчет по зарплате</t>
  </si>
  <si>
    <t>Расчет по первому взносу</t>
  </si>
  <si>
    <t>Оформление оплачивает клиент</t>
  </si>
  <si>
    <t>Стоимость квартиры</t>
  </si>
  <si>
    <t>Оформление включено в кредит</t>
  </si>
  <si>
    <t>Базовый кредит</t>
  </si>
  <si>
    <t>Сумма кредита</t>
  </si>
  <si>
    <t>Ежемес. Платежи</t>
  </si>
  <si>
    <t>Зарплата после налогообложения</t>
  </si>
  <si>
    <t>Первый взнос</t>
  </si>
  <si>
    <t>Астрахань</t>
  </si>
  <si>
    <t>Белгород</t>
  </si>
  <si>
    <t>Благовещенск</t>
  </si>
  <si>
    <t>Владивосток</t>
  </si>
  <si>
    <t>Владимир</t>
  </si>
  <si>
    <t>Волгоград</t>
  </si>
  <si>
    <t>Воронеж</t>
  </si>
  <si>
    <t>Выборг</t>
  </si>
  <si>
    <t>Екатеринбург</t>
  </si>
  <si>
    <t>Ижевск</t>
  </si>
  <si>
    <t>Иркутск</t>
  </si>
  <si>
    <t>Йошкар-Ола</t>
  </si>
  <si>
    <t>Калуга</t>
  </si>
  <si>
    <t>Калининград</t>
  </si>
  <si>
    <t>Кемерово</t>
  </si>
  <si>
    <t>Кострома</t>
  </si>
  <si>
    <t>Краснодар</t>
  </si>
  <si>
    <t>Красноярск</t>
  </si>
  <si>
    <t>Курск</t>
  </si>
  <si>
    <t>Липецк</t>
  </si>
  <si>
    <t>Магадан</t>
  </si>
  <si>
    <t>Находка</t>
  </si>
  <si>
    <t>Нижний Новгород</t>
  </si>
  <si>
    <t>Новороссийск</t>
  </si>
  <si>
    <t>Омск</t>
  </si>
  <si>
    <t>Оренбург</t>
  </si>
  <si>
    <t>Пенза</t>
  </si>
  <si>
    <t>Пермь</t>
  </si>
  <si>
    <t>Ростов-на-Дону</t>
  </si>
  <si>
    <t>Рязань</t>
  </si>
  <si>
    <t>Самара</t>
  </si>
  <si>
    <t>Саратов</t>
  </si>
  <si>
    <t>Смоленск</t>
  </si>
  <si>
    <t>Сочи</t>
  </si>
  <si>
    <t>Ставрополь</t>
  </si>
  <si>
    <t>Тамбов</t>
  </si>
  <si>
    <t>Томск</t>
  </si>
  <si>
    <t>Тула</t>
  </si>
  <si>
    <t>Тюмень</t>
  </si>
  <si>
    <t>Ульяновск</t>
  </si>
  <si>
    <t>Уфа</t>
  </si>
  <si>
    <t>Хабаровск</t>
  </si>
  <si>
    <t>Чебоксары</t>
  </si>
  <si>
    <t>Челябинск</t>
  </si>
  <si>
    <t>Чита</t>
  </si>
  <si>
    <t>Якутск</t>
  </si>
  <si>
    <t>Ярославль</t>
  </si>
  <si>
    <t>Курс доллара</t>
  </si>
  <si>
    <t>Проц. ставка по завершении строительства</t>
  </si>
  <si>
    <t>Проц. ставка на стадии строительства</t>
  </si>
  <si>
    <t>Срок строительства</t>
  </si>
  <si>
    <t xml:space="preserve"> месяцев</t>
  </si>
  <si>
    <t>Ежемес. платежи на стадии строительства</t>
  </si>
  <si>
    <t>Ежемес. платежи после регистрации прав собственности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</si>
</sst>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0[$р.-419]_-;\-* #,##0.0000[$р.-419]_-;_-* &quot;-&quot;??[$р.-419]_-;_-@_-"/>
    <numFmt numFmtId="165" formatCode="_-* #,##0.00&quot;$&quot;_-;\-* #,##0.00&quot;$&quot;_-;_-* &quot;-&quot;??&quot;$&quot;_-;_-@_-"/>
    <numFmt numFmtId="166" formatCode="0.0%"/>
    <numFmt numFmtId="167" formatCode="#,##0&quot;$&quot;"/>
    <numFmt numFmtId="168" formatCode="_-* #,##0.00_$_-;\-* #,##0.00_$_-;_-* &quot;-&quot;??_$_-;_-@_-"/>
    <numFmt numFmtId="169" formatCode="_-* #,##0&quot;$&quot;_-;\-* #,##0&quot;$&quot;_-;_-* &quot;-&quot;??&quot;$&quot;_-;_-@_-"/>
    <numFmt numFmtId="170" formatCode="#,##0&quot;р.&quot;"/>
    <numFmt numFmtId="171" formatCode="#,##0.00&quot;$&quot;"/>
    <numFmt numFmtId="172" formatCode="[$$-409]#,##0.00"/>
  </numFmts>
  <fonts count="11">
    <font>
      <sz val="10"/>
      <name val="Arial Cyr"/>
      <family val="0"/>
    </font>
    <font>
      <b/>
      <sz val="10"/>
      <name val="Arial"/>
      <family val="2"/>
    </font>
    <font>
      <b/>
      <sz val="12"/>
      <name val="Arial Cyr"/>
      <family val="2"/>
    </font>
    <font>
      <b/>
      <sz val="10"/>
      <name val="Arial Cyr"/>
      <family val="2"/>
    </font>
    <font>
      <b/>
      <sz val="12"/>
      <name val="Arial"/>
      <family val="2"/>
    </font>
    <font>
      <sz val="12"/>
      <name val="Arial Cyr"/>
      <family val="0"/>
    </font>
    <font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4"/>
      <name val="Arial CYR"/>
      <family val="0"/>
    </font>
    <font>
      <sz val="14"/>
      <name val="Arial Cyr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</fills>
  <borders count="12">
    <border>
      <left/>
      <right/>
      <top/>
      <bottom/>
      <diagonal/>
    </border>
    <border>
      <left style="thick">
        <color indexed="45"/>
      </left>
      <right style="thick">
        <color indexed="45"/>
      </right>
      <top style="thick">
        <color indexed="45"/>
      </top>
      <bottom style="thick">
        <color indexed="45"/>
      </bottom>
    </border>
    <border>
      <left style="thick">
        <color indexed="49"/>
      </left>
      <right style="thick">
        <color indexed="49"/>
      </right>
      <top style="thick">
        <color indexed="49"/>
      </top>
      <bottom style="thick">
        <color indexed="49"/>
      </bottom>
    </border>
    <border>
      <left style="thick">
        <color indexed="20"/>
      </left>
      <right>
        <color indexed="63"/>
      </right>
      <top>
        <color indexed="63"/>
      </top>
      <bottom>
        <color indexed="63"/>
      </bottom>
    </border>
    <border>
      <left style="thick">
        <color indexed="20"/>
      </left>
      <right style="thick">
        <color indexed="20"/>
      </right>
      <top style="thick">
        <color indexed="20"/>
      </top>
      <bottom style="thick">
        <color indexed="20"/>
      </bottom>
    </border>
    <border>
      <left style="thick">
        <color indexed="43"/>
      </left>
      <right style="thick">
        <color indexed="43"/>
      </right>
      <top style="thick">
        <color indexed="43"/>
      </top>
      <bottom style="thick">
        <color indexed="43"/>
      </bottom>
    </border>
    <border>
      <left style="thick">
        <color indexed="11"/>
      </left>
      <right style="thick">
        <color indexed="11"/>
      </right>
      <top style="thick">
        <color indexed="11"/>
      </top>
      <bottom style="thick">
        <color indexed="11"/>
      </bottom>
    </border>
    <border>
      <left style="thick">
        <color indexed="40"/>
      </left>
      <right style="thick">
        <color indexed="40"/>
      </right>
      <top style="thick">
        <color indexed="40"/>
      </top>
      <bottom style="thick">
        <color indexed="40"/>
      </bottom>
    </border>
    <border>
      <left style="thick">
        <color indexed="20"/>
      </left>
      <right>
        <color indexed="63"/>
      </right>
      <top style="thick">
        <color indexed="20"/>
      </top>
      <bottom style="thick">
        <color indexed="20"/>
      </bottom>
    </border>
    <border>
      <left>
        <color indexed="63"/>
      </left>
      <right>
        <color indexed="63"/>
      </right>
      <top style="thick">
        <color indexed="20"/>
      </top>
      <bottom style="thick">
        <color indexed="20"/>
      </bottom>
    </border>
    <border>
      <left>
        <color indexed="63"/>
      </left>
      <right style="thick">
        <color indexed="20"/>
      </right>
      <top>
        <color indexed="63"/>
      </top>
      <bottom>
        <color indexed="63"/>
      </bottom>
    </border>
    <border>
      <left>
        <color indexed="63"/>
      </left>
      <right style="thick">
        <color indexed="20"/>
      </right>
      <top style="thick">
        <color indexed="20"/>
      </top>
      <bottom style="thick">
        <color indexed="2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7">
    <xf numFmtId="0" fontId="0" fillId="0" borderId="0" xfId="0" applyAlignment="1">
      <alignment/>
    </xf>
    <xf numFmtId="170" fontId="4" fillId="0" borderId="1" xfId="0" applyNumberFormat="1" applyFont="1" applyFill="1" applyBorder="1" applyAlignment="1" applyProtection="1">
      <alignment horizontal="center" vertical="center"/>
      <protection locked="0"/>
    </xf>
    <xf numFmtId="170" fontId="4" fillId="0" borderId="2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0" fontId="1" fillId="0" borderId="0" xfId="0" applyFont="1" applyBorder="1" applyAlignment="1" applyProtection="1">
      <alignment horizontal="left" vertical="center" wrapText="1"/>
      <protection hidden="1"/>
    </xf>
    <xf numFmtId="0" fontId="2" fillId="0" borderId="3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164" fontId="2" fillId="0" borderId="0" xfId="15" applyNumberFormat="1" applyFont="1" applyBorder="1" applyAlignment="1" applyProtection="1">
      <alignment horizontal="left" vertical="center"/>
      <protection hidden="1"/>
    </xf>
    <xf numFmtId="44" fontId="0" fillId="0" borderId="0" xfId="15" applyAlignment="1" applyProtection="1">
      <alignment/>
      <protection hidden="1"/>
    </xf>
    <xf numFmtId="0" fontId="0" fillId="0" borderId="0" xfId="0" applyFont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horizontal="left" vertical="center"/>
      <protection hidden="1"/>
    </xf>
    <xf numFmtId="166" fontId="4" fillId="0" borderId="4" xfId="0" applyNumberFormat="1" applyFont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167" fontId="4" fillId="0" borderId="5" xfId="0" applyNumberFormat="1" applyFont="1" applyFill="1" applyBorder="1" applyAlignment="1" applyProtection="1">
      <alignment horizontal="center" vertical="center"/>
      <protection hidden="1"/>
    </xf>
    <xf numFmtId="167" fontId="0" fillId="0" borderId="0" xfId="0" applyNumberFormat="1" applyAlignment="1" applyProtection="1">
      <alignment/>
      <protection hidden="1"/>
    </xf>
    <xf numFmtId="167" fontId="4" fillId="2" borderId="0" xfId="0" applyNumberFormat="1" applyFont="1" applyFill="1" applyBorder="1" applyAlignment="1" applyProtection="1">
      <alignment horizontal="center" vertical="center"/>
      <protection hidden="1"/>
    </xf>
    <xf numFmtId="167" fontId="5" fillId="0" borderId="0" xfId="0" applyNumberFormat="1" applyFont="1" applyAlignment="1" applyProtection="1">
      <alignment/>
      <protection hidden="1"/>
    </xf>
    <xf numFmtId="167" fontId="4" fillId="2" borderId="0" xfId="0" applyNumberFormat="1" applyFont="1" applyFill="1" applyAlignment="1" applyProtection="1">
      <alignment horizontal="center" vertical="center"/>
      <protection hidden="1"/>
    </xf>
    <xf numFmtId="43" fontId="6" fillId="0" borderId="0" xfId="18" applyFont="1" applyAlignment="1" applyProtection="1">
      <alignment/>
      <protection hidden="1"/>
    </xf>
    <xf numFmtId="167" fontId="4" fillId="3" borderId="0" xfId="0" applyNumberFormat="1" applyFont="1" applyFill="1" applyAlignment="1" applyProtection="1">
      <alignment horizontal="center" vertical="center"/>
      <protection hidden="1"/>
    </xf>
    <xf numFmtId="167" fontId="4" fillId="0" borderId="0" xfId="0" applyNumberFormat="1" applyFont="1" applyAlignment="1" applyProtection="1">
      <alignment/>
      <protection hidden="1"/>
    </xf>
    <xf numFmtId="167" fontId="4" fillId="0" borderId="6" xfId="0" applyNumberFormat="1" applyFont="1" applyFill="1" applyBorder="1" applyAlignment="1" applyProtection="1">
      <alignment horizontal="center" vertical="center"/>
      <protection hidden="1"/>
    </xf>
    <xf numFmtId="167" fontId="7" fillId="0" borderId="0" xfId="0" applyNumberFormat="1" applyFont="1" applyAlignment="1" applyProtection="1">
      <alignment/>
      <protection hidden="1"/>
    </xf>
    <xf numFmtId="167" fontId="4" fillId="3" borderId="0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/>
      <protection hidden="1"/>
    </xf>
    <xf numFmtId="43" fontId="6" fillId="0" borderId="0" xfId="18" applyFont="1" applyFill="1" applyAlignment="1" applyProtection="1">
      <alignment/>
      <protection hidden="1"/>
    </xf>
    <xf numFmtId="0" fontId="6" fillId="0" borderId="0" xfId="0" applyFont="1" applyAlignment="1" applyProtection="1">
      <alignment vertical="center"/>
      <protection hidden="1"/>
    </xf>
    <xf numFmtId="9" fontId="7" fillId="0" borderId="0" xfId="0" applyNumberFormat="1" applyFont="1" applyAlignment="1" applyProtection="1">
      <alignment/>
      <protection hidden="1"/>
    </xf>
    <xf numFmtId="0" fontId="1" fillId="0" borderId="0" xfId="0" applyFont="1" applyFill="1" applyAlignment="1" applyProtection="1">
      <alignment vertical="center"/>
      <protection hidden="1"/>
    </xf>
    <xf numFmtId="167" fontId="4" fillId="4" borderId="0" xfId="0" applyNumberFormat="1" applyFont="1" applyFill="1" applyAlignment="1" applyProtection="1">
      <alignment horizontal="center" vertical="center"/>
      <protection hidden="1"/>
    </xf>
    <xf numFmtId="167" fontId="8" fillId="0" borderId="0" xfId="0" applyNumberFormat="1" applyFont="1" applyFill="1" applyAlignment="1" applyProtection="1">
      <alignment/>
      <protection hidden="1"/>
    </xf>
    <xf numFmtId="167" fontId="5" fillId="0" borderId="0" xfId="0" applyNumberFormat="1" applyFont="1" applyFill="1" applyAlignment="1" applyProtection="1">
      <alignment/>
      <protection hidden="1"/>
    </xf>
    <xf numFmtId="167" fontId="4" fillId="0" borderId="7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/>
      <protection hidden="1"/>
    </xf>
    <xf numFmtId="0" fontId="1" fillId="0" borderId="0" xfId="0" applyFont="1" applyFill="1" applyAlignment="1" applyProtection="1">
      <alignment vertical="center" wrapText="1"/>
      <protection hidden="1"/>
    </xf>
    <xf numFmtId="167" fontId="4" fillId="5" borderId="0" xfId="0" applyNumberFormat="1" applyFont="1" applyFill="1" applyAlignment="1" applyProtection="1">
      <alignment horizontal="center" vertical="center"/>
      <protection hidden="1"/>
    </xf>
    <xf numFmtId="167" fontId="8" fillId="0" borderId="0" xfId="0" applyNumberFormat="1" applyFont="1" applyFill="1" applyAlignment="1" applyProtection="1">
      <alignment wrapText="1"/>
      <protection hidden="1"/>
    </xf>
    <xf numFmtId="167" fontId="4" fillId="0" borderId="1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/>
      <protection hidden="1"/>
    </xf>
    <xf numFmtId="167" fontId="4" fillId="6" borderId="0" xfId="0" applyNumberFormat="1" applyFont="1" applyFill="1" applyAlignment="1" applyProtection="1">
      <alignment horizontal="center" vertical="center"/>
      <protection hidden="1"/>
    </xf>
    <xf numFmtId="167" fontId="4" fillId="0" borderId="2" xfId="0" applyNumberFormat="1" applyFont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/>
      <protection hidden="1"/>
    </xf>
    <xf numFmtId="44" fontId="0" fillId="0" borderId="0" xfId="15" applyFont="1" applyAlignment="1" applyProtection="1">
      <alignment/>
      <protection hidden="1"/>
    </xf>
    <xf numFmtId="169" fontId="0" fillId="0" borderId="0" xfId="15" applyNumberFormat="1" applyAlignment="1" applyProtection="1">
      <alignment/>
      <protection hidden="1"/>
    </xf>
    <xf numFmtId="9" fontId="0" fillId="0" borderId="0" xfId="17" applyAlignment="1" applyProtection="1">
      <alignment/>
      <protection hidden="1"/>
    </xf>
    <xf numFmtId="0" fontId="4" fillId="0" borderId="4" xfId="0" applyFont="1" applyBorder="1" applyAlignment="1" applyProtection="1">
      <alignment horizontal="center" vertical="center"/>
      <protection hidden="1" locked="0"/>
    </xf>
    <xf numFmtId="167" fontId="4" fillId="0" borderId="5" xfId="0" applyNumberFormat="1" applyFont="1" applyFill="1" applyBorder="1" applyAlignment="1" applyProtection="1">
      <alignment horizontal="center" vertical="center"/>
      <protection hidden="1" locked="0"/>
    </xf>
    <xf numFmtId="167" fontId="4" fillId="0" borderId="6" xfId="0" applyNumberFormat="1" applyFont="1" applyFill="1" applyBorder="1" applyAlignment="1" applyProtection="1">
      <alignment horizontal="center" vertical="center"/>
      <protection hidden="1" locked="0"/>
    </xf>
    <xf numFmtId="167" fontId="4" fillId="0" borderId="7" xfId="0" applyNumberFormat="1" applyFont="1" applyFill="1" applyBorder="1" applyAlignment="1" applyProtection="1">
      <alignment horizontal="center" vertical="center"/>
      <protection hidden="1" locked="0"/>
    </xf>
    <xf numFmtId="167" fontId="4" fillId="0" borderId="1" xfId="0" applyNumberFormat="1" applyFont="1" applyFill="1" applyBorder="1" applyAlignment="1" applyProtection="1">
      <alignment horizontal="center" vertical="center"/>
      <protection hidden="1" locked="0"/>
    </xf>
    <xf numFmtId="167" fontId="4" fillId="0" borderId="2" xfId="0" applyNumberFormat="1" applyFont="1" applyBorder="1" applyAlignment="1" applyProtection="1">
      <alignment horizontal="center" vertical="center"/>
      <protection hidden="1" locked="0"/>
    </xf>
    <xf numFmtId="0" fontId="2" fillId="0" borderId="0" xfId="0" applyFont="1" applyAlignment="1" applyProtection="1">
      <alignment horizontal="left" vertical="center"/>
      <protection hidden="1"/>
    </xf>
    <xf numFmtId="170" fontId="4" fillId="2" borderId="0" xfId="0" applyNumberFormat="1" applyFont="1" applyFill="1" applyBorder="1" applyAlignment="1" applyProtection="1">
      <alignment horizontal="center" vertical="center"/>
      <protection hidden="1"/>
    </xf>
    <xf numFmtId="170" fontId="4" fillId="2" borderId="0" xfId="0" applyNumberFormat="1" applyFont="1" applyFill="1" applyAlignment="1" applyProtection="1">
      <alignment horizontal="center" vertical="center"/>
      <protection hidden="1"/>
    </xf>
    <xf numFmtId="170" fontId="4" fillId="3" borderId="0" xfId="0" applyNumberFormat="1" applyFont="1" applyFill="1" applyAlignment="1" applyProtection="1">
      <alignment horizontal="center" vertical="center"/>
      <protection hidden="1"/>
    </xf>
    <xf numFmtId="170" fontId="4" fillId="3" borderId="0" xfId="0" applyNumberFormat="1" applyFont="1" applyFill="1" applyBorder="1" applyAlignment="1" applyProtection="1">
      <alignment horizontal="center" vertical="center"/>
      <protection hidden="1"/>
    </xf>
    <xf numFmtId="170" fontId="4" fillId="4" borderId="0" xfId="0" applyNumberFormat="1" applyFont="1" applyFill="1" applyAlignment="1" applyProtection="1">
      <alignment horizontal="center" vertical="center"/>
      <protection hidden="1"/>
    </xf>
    <xf numFmtId="167" fontId="7" fillId="0" borderId="0" xfId="0" applyNumberFormat="1" applyFont="1" applyFill="1" applyAlignment="1" applyProtection="1">
      <alignment/>
      <protection hidden="1"/>
    </xf>
    <xf numFmtId="170" fontId="4" fillId="5" borderId="0" xfId="0" applyNumberFormat="1" applyFont="1" applyFill="1" applyAlignment="1" applyProtection="1">
      <alignment horizontal="center" vertical="center"/>
      <protection hidden="1"/>
    </xf>
    <xf numFmtId="167" fontId="7" fillId="0" borderId="0" xfId="0" applyNumberFormat="1" applyFont="1" applyFill="1" applyAlignment="1" applyProtection="1">
      <alignment wrapText="1"/>
      <protection hidden="1"/>
    </xf>
    <xf numFmtId="170" fontId="4" fillId="6" borderId="0" xfId="0" applyNumberFormat="1" applyFont="1" applyFill="1" applyAlignment="1" applyProtection="1">
      <alignment horizontal="center" vertical="center"/>
      <protection hidden="1"/>
    </xf>
    <xf numFmtId="170" fontId="4" fillId="0" borderId="5" xfId="0" applyNumberFormat="1" applyFont="1" applyFill="1" applyBorder="1" applyAlignment="1" applyProtection="1">
      <alignment horizontal="center" vertical="center"/>
      <protection hidden="1" locked="0"/>
    </xf>
    <xf numFmtId="170" fontId="4" fillId="0" borderId="6" xfId="0" applyNumberFormat="1" applyFont="1" applyFill="1" applyBorder="1" applyAlignment="1" applyProtection="1">
      <alignment horizontal="center" vertical="center"/>
      <protection hidden="1" locked="0"/>
    </xf>
    <xf numFmtId="170" fontId="4" fillId="0" borderId="7" xfId="0" applyNumberFormat="1" applyFont="1" applyFill="1" applyBorder="1" applyAlignment="1" applyProtection="1">
      <alignment horizontal="center" vertical="center"/>
      <protection hidden="1" locked="0"/>
    </xf>
    <xf numFmtId="170" fontId="4" fillId="0" borderId="1" xfId="0" applyNumberFormat="1" applyFont="1" applyFill="1" applyBorder="1" applyAlignment="1" applyProtection="1">
      <alignment horizontal="center" vertical="center"/>
      <protection hidden="1" locked="0"/>
    </xf>
    <xf numFmtId="170" fontId="4" fillId="0" borderId="2" xfId="0" applyNumberFormat="1" applyFont="1" applyBorder="1" applyAlignment="1" applyProtection="1">
      <alignment horizontal="center" vertical="center"/>
      <protection hidden="1" locked="0"/>
    </xf>
    <xf numFmtId="164" fontId="2" fillId="0" borderId="4" xfId="15" applyNumberFormat="1" applyFont="1" applyBorder="1" applyAlignment="1" applyProtection="1">
      <alignment horizontal="left" vertical="center"/>
      <protection hidden="1" locked="0"/>
    </xf>
    <xf numFmtId="0" fontId="9" fillId="0" borderId="0" xfId="0" applyFont="1" applyAlignment="1" applyProtection="1">
      <alignment/>
      <protection hidden="1"/>
    </xf>
    <xf numFmtId="0" fontId="0" fillId="0" borderId="0" xfId="0" applyFont="1" applyBorder="1" applyAlignment="1" applyProtection="1">
      <alignment horizontal="left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164" fontId="3" fillId="0" borderId="0" xfId="15" applyNumberFormat="1" applyFont="1" applyBorder="1" applyAlignment="1" applyProtection="1">
      <alignment horizontal="left" vertical="center"/>
      <protection hidden="1"/>
    </xf>
    <xf numFmtId="44" fontId="0" fillId="0" borderId="0" xfId="15" applyAlignment="1" applyProtection="1">
      <alignment/>
      <protection hidden="1"/>
    </xf>
    <xf numFmtId="44" fontId="9" fillId="0" borderId="0" xfId="15" applyFont="1" applyAlignment="1" applyProtection="1">
      <alignment/>
      <protection hidden="1"/>
    </xf>
    <xf numFmtId="171" fontId="0" fillId="0" borderId="0" xfId="0" applyNumberFormat="1" applyAlignment="1" applyProtection="1">
      <alignment/>
      <protection hidden="1"/>
    </xf>
    <xf numFmtId="10" fontId="0" fillId="0" borderId="0" xfId="0" applyNumberFormat="1" applyAlignment="1" applyProtection="1">
      <alignment/>
      <protection hidden="1"/>
    </xf>
    <xf numFmtId="171" fontId="7" fillId="0" borderId="0" xfId="0" applyNumberFormat="1" applyFont="1" applyAlignment="1" applyProtection="1">
      <alignment/>
      <protection hidden="1"/>
    </xf>
    <xf numFmtId="0" fontId="9" fillId="0" borderId="0" xfId="0" applyFont="1" applyFill="1" applyAlignment="1" applyProtection="1">
      <alignment/>
      <protection hidden="1"/>
    </xf>
    <xf numFmtId="167" fontId="4" fillId="0" borderId="0" xfId="0" applyNumberFormat="1" applyFont="1" applyFill="1" applyAlignment="1" applyProtection="1">
      <alignment horizontal="center" vertical="center"/>
      <protection hidden="1"/>
    </xf>
    <xf numFmtId="167" fontId="4" fillId="0" borderId="0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/>
      <protection hidden="1"/>
    </xf>
    <xf numFmtId="172" fontId="0" fillId="0" borderId="0" xfId="0" applyNumberFormat="1" applyAlignment="1" applyProtection="1">
      <alignment/>
      <protection hidden="1"/>
    </xf>
    <xf numFmtId="169" fontId="0" fillId="0" borderId="0" xfId="15" applyNumberFormat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9" fontId="0" fillId="0" borderId="0" xfId="17" applyAlignment="1" applyProtection="1">
      <alignment/>
      <protection hidden="1"/>
    </xf>
    <xf numFmtId="0" fontId="4" fillId="0" borderId="4" xfId="0" applyFont="1" applyBorder="1" applyAlignment="1" applyProtection="1">
      <alignment horizontal="center" vertical="center"/>
      <protection hidden="1" locked="0"/>
    </xf>
    <xf numFmtId="0" fontId="1" fillId="0" borderId="0" xfId="0" applyFont="1" applyBorder="1" applyAlignment="1" applyProtection="1">
      <alignment horizontal="left" vertical="center" wrapText="1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1" fillId="0" borderId="10" xfId="0" applyFont="1" applyBorder="1" applyAlignment="1" applyProtection="1">
      <alignment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0" fillId="0" borderId="10" xfId="0" applyFont="1" applyBorder="1" applyAlignment="1" applyProtection="1">
      <alignment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0" fillId="0" borderId="10" xfId="0" applyFont="1" applyBorder="1" applyAlignment="1" applyProtection="1">
      <alignment vertical="center"/>
      <protection hidden="1"/>
    </xf>
    <xf numFmtId="0" fontId="1" fillId="0" borderId="0" xfId="0" applyFont="1" applyAlignment="1" applyProtection="1">
      <alignment horizontal="center" vertical="center" wrapText="1"/>
      <protection hidden="1"/>
    </xf>
    <xf numFmtId="0" fontId="1" fillId="0" borderId="10" xfId="0" applyFont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164" fontId="2" fillId="0" borderId="4" xfId="15" applyNumberFormat="1" applyFont="1" applyBorder="1" applyAlignment="1" applyProtection="1">
      <alignment horizontal="left" vertical="center"/>
      <protection locked="0"/>
    </xf>
    <xf numFmtId="44" fontId="0" fillId="0" borderId="0" xfId="15" applyAlignment="1" applyProtection="1">
      <alignment/>
      <protection locked="0"/>
    </xf>
    <xf numFmtId="44" fontId="9" fillId="0" borderId="0" xfId="15" applyFont="1" applyAlignment="1" applyProtection="1">
      <alignment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10" xfId="0" applyFont="1" applyBorder="1" applyAlignment="1" applyProtection="1">
      <alignment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166" fontId="4" fillId="0" borderId="4" xfId="0" applyNumberFormat="1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164" fontId="3" fillId="0" borderId="0" xfId="15" applyNumberFormat="1" applyFont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vertical="center"/>
      <protection locked="0"/>
    </xf>
    <xf numFmtId="170" fontId="4" fillId="0" borderId="5" xfId="0" applyNumberFormat="1" applyFont="1" applyFill="1" applyBorder="1" applyAlignment="1" applyProtection="1">
      <alignment horizontal="center" vertical="center"/>
      <protection locked="0"/>
    </xf>
    <xf numFmtId="167" fontId="0" fillId="0" borderId="0" xfId="0" applyNumberFormat="1" applyAlignment="1" applyProtection="1">
      <alignment/>
      <protection locked="0"/>
    </xf>
    <xf numFmtId="170" fontId="4" fillId="2" borderId="0" xfId="0" applyNumberFormat="1" applyFont="1" applyFill="1" applyBorder="1" applyAlignment="1" applyProtection="1">
      <alignment horizontal="center" vertical="center"/>
      <protection locked="0"/>
    </xf>
    <xf numFmtId="167" fontId="5" fillId="0" borderId="0" xfId="0" applyNumberFormat="1" applyFont="1" applyAlignment="1" applyProtection="1">
      <alignment/>
      <protection locked="0"/>
    </xf>
    <xf numFmtId="170" fontId="4" fillId="2" borderId="0" xfId="0" applyNumberFormat="1" applyFont="1" applyFill="1" applyAlignment="1" applyProtection="1">
      <alignment horizontal="center" vertical="center"/>
      <protection locked="0"/>
    </xf>
    <xf numFmtId="43" fontId="6" fillId="0" borderId="0" xfId="18" applyFont="1" applyAlignment="1" applyProtection="1">
      <alignment/>
      <protection locked="0"/>
    </xf>
    <xf numFmtId="171" fontId="0" fillId="0" borderId="0" xfId="0" applyNumberFormat="1" applyAlignment="1" applyProtection="1">
      <alignment/>
      <protection locked="0"/>
    </xf>
    <xf numFmtId="10" fontId="0" fillId="0" borderId="0" xfId="0" applyNumberFormat="1" applyAlignment="1" applyProtection="1">
      <alignment/>
      <protection locked="0"/>
    </xf>
    <xf numFmtId="170" fontId="4" fillId="3" borderId="0" xfId="0" applyNumberFormat="1" applyFont="1" applyFill="1" applyAlignment="1" applyProtection="1">
      <alignment horizontal="center" vertical="center"/>
      <protection locked="0"/>
    </xf>
    <xf numFmtId="167" fontId="4" fillId="0" borderId="0" xfId="0" applyNumberFormat="1" applyFont="1" applyAlignment="1" applyProtection="1">
      <alignment/>
      <protection locked="0"/>
    </xf>
    <xf numFmtId="170" fontId="4" fillId="0" borderId="6" xfId="0" applyNumberFormat="1" applyFont="1" applyFill="1" applyBorder="1" applyAlignment="1" applyProtection="1">
      <alignment horizontal="center" vertical="center"/>
      <protection locked="0"/>
    </xf>
    <xf numFmtId="167" fontId="7" fillId="0" borderId="0" xfId="0" applyNumberFormat="1" applyFont="1" applyAlignment="1" applyProtection="1">
      <alignment/>
      <protection locked="0"/>
    </xf>
    <xf numFmtId="170" fontId="4" fillId="3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/>
      <protection locked="0"/>
    </xf>
    <xf numFmtId="43" fontId="6" fillId="0" borderId="0" xfId="18" applyFont="1" applyFill="1" applyAlignment="1" applyProtection="1">
      <alignment/>
      <protection locked="0"/>
    </xf>
    <xf numFmtId="171" fontId="7" fillId="0" borderId="0" xfId="0" applyNumberFormat="1" applyFont="1" applyAlignment="1" applyProtection="1">
      <alignment/>
      <protection locked="0"/>
    </xf>
    <xf numFmtId="0" fontId="6" fillId="0" borderId="0" xfId="0" applyFont="1" applyAlignment="1" applyProtection="1">
      <alignment vertical="center"/>
      <protection locked="0"/>
    </xf>
    <xf numFmtId="9" fontId="7" fillId="0" borderId="0" xfId="0" applyNumberFormat="1" applyFont="1" applyAlignment="1" applyProtection="1">
      <alignment/>
      <protection locked="0"/>
    </xf>
    <xf numFmtId="0" fontId="1" fillId="0" borderId="0" xfId="0" applyFont="1" applyFill="1" applyAlignment="1" applyProtection="1">
      <alignment vertical="center" wrapText="1"/>
      <protection locked="0"/>
    </xf>
    <xf numFmtId="170" fontId="4" fillId="4" borderId="0" xfId="0" applyNumberFormat="1" applyFont="1" applyFill="1" applyAlignment="1" applyProtection="1">
      <alignment horizontal="center" vertical="center"/>
      <protection locked="0"/>
    </xf>
    <xf numFmtId="167" fontId="8" fillId="0" borderId="0" xfId="0" applyNumberFormat="1" applyFont="1" applyFill="1" applyAlignment="1" applyProtection="1">
      <alignment/>
      <protection locked="0"/>
    </xf>
    <xf numFmtId="167" fontId="5" fillId="0" borderId="0" xfId="0" applyNumberFormat="1" applyFont="1" applyFill="1" applyAlignment="1" applyProtection="1">
      <alignment/>
      <protection locked="0"/>
    </xf>
    <xf numFmtId="170" fontId="4" fillId="0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 locked="0"/>
    </xf>
    <xf numFmtId="0" fontId="9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vertical="center"/>
      <protection locked="0"/>
    </xf>
    <xf numFmtId="167" fontId="4" fillId="0" borderId="0" xfId="0" applyNumberFormat="1" applyFont="1" applyFill="1" applyAlignment="1" applyProtection="1">
      <alignment horizontal="center" vertical="center"/>
      <protection locked="0"/>
    </xf>
    <xf numFmtId="167" fontId="4" fillId="0" borderId="0" xfId="0" applyNumberFormat="1" applyFont="1" applyFill="1" applyBorder="1" applyAlignment="1" applyProtection="1">
      <alignment horizontal="center" vertical="center"/>
      <protection locked="0"/>
    </xf>
    <xf numFmtId="170" fontId="4" fillId="5" borderId="0" xfId="0" applyNumberFormat="1" applyFont="1" applyFill="1" applyAlignment="1" applyProtection="1">
      <alignment horizontal="center" vertical="center"/>
      <protection locked="0"/>
    </xf>
    <xf numFmtId="167" fontId="8" fillId="0" borderId="0" xfId="0" applyNumberFormat="1" applyFont="1" applyFill="1" applyAlignment="1" applyProtection="1">
      <alignment wrapText="1"/>
      <protection locked="0"/>
    </xf>
    <xf numFmtId="0" fontId="5" fillId="0" borderId="0" xfId="0" applyFont="1" applyAlignment="1" applyProtection="1">
      <alignment/>
      <protection locked="0"/>
    </xf>
    <xf numFmtId="170" fontId="4" fillId="6" borderId="0" xfId="0" applyNumberFormat="1" applyFont="1" applyFill="1" applyAlignment="1" applyProtection="1">
      <alignment horizontal="center" vertical="center"/>
      <protection locked="0"/>
    </xf>
    <xf numFmtId="0" fontId="10" fillId="0" borderId="0" xfId="0" applyFont="1" applyAlignment="1" applyProtection="1">
      <alignment/>
      <protection locked="0"/>
    </xf>
    <xf numFmtId="172" fontId="0" fillId="0" borderId="0" xfId="0" applyNumberFormat="1" applyAlignment="1" applyProtection="1">
      <alignment/>
      <protection locked="0"/>
    </xf>
    <xf numFmtId="169" fontId="0" fillId="0" borderId="0" xfId="15" applyNumberForma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9" fontId="0" fillId="0" borderId="0" xfId="17" applyAlignment="1" applyProtection="1">
      <alignment/>
      <protection locked="0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D64"/>
  <sheetViews>
    <sheetView workbookViewId="0" topLeftCell="A1">
      <selection activeCell="G4" sqref="G4"/>
    </sheetView>
  </sheetViews>
  <sheetFormatPr defaultColWidth="9.00390625" defaultRowHeight="12.75"/>
  <cols>
    <col min="1" max="1" width="20.875" style="3" customWidth="1"/>
    <col min="2" max="2" width="15.625" style="4" customWidth="1"/>
    <col min="3" max="3" width="6.625" style="4" customWidth="1"/>
    <col min="4" max="4" width="15.625" style="4" customWidth="1"/>
    <col min="5" max="5" width="6.625" style="4" customWidth="1"/>
    <col min="6" max="6" width="15.625" style="4" customWidth="1"/>
    <col min="7" max="7" width="7.625" style="4" customWidth="1"/>
    <col min="8" max="8" width="15.625" style="4" customWidth="1"/>
    <col min="9" max="9" width="6.625" style="4" customWidth="1"/>
    <col min="10" max="10" width="15.625" style="4" customWidth="1"/>
    <col min="11" max="11" width="8.875" style="4" customWidth="1"/>
    <col min="12" max="12" width="21.125" style="4" bestFit="1" customWidth="1"/>
    <col min="13" max="13" width="9.625" style="4" customWidth="1"/>
    <col min="14" max="14" width="8.875" style="4" customWidth="1"/>
    <col min="15" max="15" width="8.75390625" style="4" customWidth="1"/>
    <col min="16" max="22" width="9.125" style="4" hidden="1" customWidth="1"/>
    <col min="23" max="23" width="8.50390625" style="4" hidden="1" customWidth="1"/>
    <col min="24" max="24" width="8.875" style="4" hidden="1" customWidth="1"/>
    <col min="25" max="25" width="4.25390625" style="4" hidden="1" customWidth="1"/>
    <col min="26" max="26" width="5.75390625" style="4" hidden="1" customWidth="1"/>
    <col min="27" max="27" width="4.625" style="4" hidden="1" customWidth="1"/>
    <col min="28" max="28" width="5.00390625" style="4" hidden="1" customWidth="1"/>
    <col min="29" max="29" width="4.25390625" style="4" hidden="1" customWidth="1"/>
    <col min="30" max="30" width="9.625" style="4" hidden="1" customWidth="1"/>
    <col min="31" max="31" width="4.875" style="4" customWidth="1"/>
    <col min="32" max="16384" width="8.875" style="4" customWidth="1"/>
  </cols>
  <sheetData>
    <row r="1" ht="13.5" thickBot="1"/>
    <row r="2" spans="1:30" ht="26.25" customHeight="1" thickBot="1" thickTop="1">
      <c r="A2" s="90" t="s">
        <v>0</v>
      </c>
      <c r="B2" s="91"/>
      <c r="C2" s="92" t="s">
        <v>20</v>
      </c>
      <c r="D2" s="93"/>
      <c r="E2" s="93"/>
      <c r="F2" s="6"/>
      <c r="G2" s="7"/>
      <c r="H2" s="7"/>
      <c r="I2" s="7"/>
      <c r="J2" s="8"/>
      <c r="L2" s="9"/>
      <c r="W2" s="9">
        <f>AD2</f>
        <v>80</v>
      </c>
      <c r="AD2" s="9">
        <f>VLOOKUP(C2,AC17:AD64,2,FALSE)</f>
        <v>80</v>
      </c>
    </row>
    <row r="3" spans="1:2" ht="14.25" thickBot="1" thickTop="1">
      <c r="A3" s="10"/>
      <c r="B3" s="11"/>
    </row>
    <row r="4" spans="1:7" ht="24" customHeight="1" thickBot="1" thickTop="1">
      <c r="A4" s="94" t="s">
        <v>2</v>
      </c>
      <c r="B4" s="95"/>
      <c r="C4" s="50">
        <v>20</v>
      </c>
      <c r="D4" s="13" t="s">
        <v>3</v>
      </c>
      <c r="E4" s="96" t="s">
        <v>4</v>
      </c>
      <c r="F4" s="97"/>
      <c r="G4" s="14">
        <f>IF(C4=20,0.115,IF(C4=15,0.11,IF(C4=10,0.105,10)))</f>
        <v>0.115</v>
      </c>
    </row>
    <row r="5" spans="1:3" ht="25.5" customHeight="1" thickBot="1" thickTop="1">
      <c r="A5" s="90" t="s">
        <v>5</v>
      </c>
      <c r="B5" s="91"/>
      <c r="C5" s="50">
        <v>1</v>
      </c>
    </row>
    <row r="6" spans="1:10" ht="39" customHeight="1" thickTop="1">
      <c r="A6" s="10"/>
      <c r="B6" s="15" t="s">
        <v>6</v>
      </c>
      <c r="D6" s="15" t="s">
        <v>7</v>
      </c>
      <c r="E6" s="11"/>
      <c r="F6" s="15" t="s">
        <v>8</v>
      </c>
      <c r="G6" s="11"/>
      <c r="H6" s="15" t="s">
        <v>9</v>
      </c>
      <c r="I6" s="11"/>
      <c r="J6" s="15" t="s">
        <v>10</v>
      </c>
    </row>
    <row r="7" spans="1:17" ht="13.5" customHeight="1" thickBot="1">
      <c r="A7" s="10"/>
      <c r="B7" s="16"/>
      <c r="D7" s="17"/>
      <c r="F7" s="17"/>
      <c r="H7" s="17"/>
      <c r="P7" s="4">
        <v>1</v>
      </c>
      <c r="Q7" s="4" t="s">
        <v>11</v>
      </c>
    </row>
    <row r="8" spans="1:24" ht="36" customHeight="1" thickBot="1" thickTop="1">
      <c r="A8" s="12" t="s">
        <v>12</v>
      </c>
      <c r="B8" s="51"/>
      <c r="C8" s="19"/>
      <c r="D8" s="20">
        <f>D10/0.75</f>
        <v>0</v>
      </c>
      <c r="E8" s="21"/>
      <c r="F8" s="20">
        <f>F10/0.75</f>
        <v>0</v>
      </c>
      <c r="G8" s="21"/>
      <c r="H8" s="20">
        <f>H10/0.75</f>
        <v>0</v>
      </c>
      <c r="I8" s="21"/>
      <c r="J8" s="22">
        <f>J16/0.25</f>
        <v>0</v>
      </c>
      <c r="P8" s="4">
        <v>2</v>
      </c>
      <c r="Q8" s="4" t="s">
        <v>13</v>
      </c>
      <c r="W8" s="23">
        <f>B8*0.755</f>
        <v>0</v>
      </c>
      <c r="X8" s="23">
        <f>B8*0.85</f>
        <v>0</v>
      </c>
    </row>
    <row r="9" spans="1:24" ht="13.5" customHeight="1" thickBot="1" thickTop="1">
      <c r="A9" s="10"/>
      <c r="B9" s="21"/>
      <c r="C9" s="19"/>
      <c r="D9" s="21"/>
      <c r="E9" s="21"/>
      <c r="F9" s="21"/>
      <c r="G9" s="21"/>
      <c r="H9" s="21"/>
      <c r="I9" s="21"/>
      <c r="J9" s="21"/>
      <c r="P9" s="4">
        <v>3</v>
      </c>
      <c r="Q9" s="4" t="s">
        <v>14</v>
      </c>
      <c r="W9" s="23"/>
      <c r="X9" s="23"/>
    </row>
    <row r="10" spans="1:24" s="29" customFormat="1" ht="36" customHeight="1" thickBot="1" thickTop="1">
      <c r="A10" s="12" t="s">
        <v>15</v>
      </c>
      <c r="B10" s="24">
        <f>0.75*B8</f>
        <v>0</v>
      </c>
      <c r="C10" s="25"/>
      <c r="D10" s="52"/>
      <c r="E10" s="27"/>
      <c r="F10" s="24">
        <f>-PV(G4/12,C4*12,F12)</f>
        <v>0</v>
      </c>
      <c r="G10" s="27"/>
      <c r="H10" s="24">
        <f>-PV(G4/12,C4*12,ROUND(H12,0))</f>
        <v>0</v>
      </c>
      <c r="I10" s="27"/>
      <c r="J10" s="28">
        <f>J8-J16</f>
        <v>0</v>
      </c>
      <c r="W10" s="30">
        <f>D10/0.755</f>
        <v>0</v>
      </c>
      <c r="X10" s="30">
        <f>D10/0.85</f>
        <v>0</v>
      </c>
    </row>
    <row r="11" spans="1:24" ht="13.5" customHeight="1" thickBot="1" thickTop="1">
      <c r="A11" s="31"/>
      <c r="B11" s="27"/>
      <c r="C11" s="27"/>
      <c r="D11" s="27"/>
      <c r="E11" s="21"/>
      <c r="F11" s="27"/>
      <c r="G11" s="21"/>
      <c r="H11" s="27"/>
      <c r="I11" s="21"/>
      <c r="J11" s="27"/>
      <c r="L11" s="29"/>
      <c r="M11" s="32"/>
      <c r="W11" s="23"/>
      <c r="X11" s="23"/>
    </row>
    <row r="12" spans="1:24" s="38" customFormat="1" ht="36" customHeight="1" thickBot="1" thickTop="1">
      <c r="A12" s="33" t="s">
        <v>16</v>
      </c>
      <c r="B12" s="34">
        <f>-PMT(G4/12,C4*12,B10)</f>
        <v>0</v>
      </c>
      <c r="C12" s="35"/>
      <c r="D12" s="34">
        <f>-PMT(G4/12,C4*12,D10)</f>
        <v>0</v>
      </c>
      <c r="E12" s="36"/>
      <c r="F12" s="53"/>
      <c r="G12" s="36"/>
      <c r="H12" s="34">
        <f>IF(H14=0,0,MIN(H14*0.6-C5*W2,H14*0.4))</f>
        <v>0</v>
      </c>
      <c r="I12" s="36"/>
      <c r="J12" s="34">
        <f>-PMT(G4/12,C4*12,J10)</f>
        <v>0</v>
      </c>
      <c r="W12" s="23">
        <f>F10/0.755</f>
        <v>0</v>
      </c>
      <c r="X12" s="23">
        <f>F10/0.85</f>
        <v>0</v>
      </c>
    </row>
    <row r="13" spans="1:24" ht="13.5" customHeight="1" thickBot="1" thickTop="1">
      <c r="A13" s="10"/>
      <c r="B13" s="21"/>
      <c r="C13" s="19"/>
      <c r="D13" s="21"/>
      <c r="E13" s="21"/>
      <c r="F13" s="21"/>
      <c r="G13" s="21"/>
      <c r="H13" s="21"/>
      <c r="I13" s="21"/>
      <c r="J13" s="21"/>
      <c r="W13" s="23"/>
      <c r="X13" s="23"/>
    </row>
    <row r="14" spans="1:24" ht="36" customHeight="1" thickBot="1" thickTop="1">
      <c r="A14" s="39" t="s">
        <v>17</v>
      </c>
      <c r="B14" s="40">
        <f>IF(B8=0,0,MAX(ROUND(B12,0)/0.4,(ROUND(B12,0)+C5*W2)/0.6))</f>
        <v>0</v>
      </c>
      <c r="C14" s="41"/>
      <c r="D14" s="40">
        <f>IF(D10=0,0,MAX(ROUND(D12,0)/0.4,(ROUND(D12,0)+C5*W2)/0.6))</f>
        <v>0</v>
      </c>
      <c r="E14" s="21"/>
      <c r="F14" s="40">
        <f>IF(F12=0,0,MAX(F12/0.4,(F12+C5*W2)/0.6))</f>
        <v>0</v>
      </c>
      <c r="G14" s="21"/>
      <c r="H14" s="54"/>
      <c r="I14" s="21"/>
      <c r="J14" s="40">
        <f>IF(J16=0,0,MAX(J12/0.4,(J12+C5*W2)/0.6))</f>
        <v>0</v>
      </c>
      <c r="W14" s="23">
        <f>H10/0.755</f>
        <v>0</v>
      </c>
      <c r="X14" s="23">
        <f>H10/0.85</f>
        <v>0</v>
      </c>
    </row>
    <row r="15" spans="1:24" ht="13.5" customHeight="1" thickBot="1" thickTop="1">
      <c r="A15" s="10"/>
      <c r="B15" s="43"/>
      <c r="C15" s="19"/>
      <c r="D15" s="21"/>
      <c r="E15" s="21"/>
      <c r="F15" s="21"/>
      <c r="G15" s="21"/>
      <c r="H15" s="21"/>
      <c r="I15" s="21"/>
      <c r="J15" s="21"/>
      <c r="W15" s="23"/>
      <c r="X15" s="23"/>
    </row>
    <row r="16" spans="1:24" ht="36" customHeight="1" thickBot="1" thickTop="1">
      <c r="A16" s="12" t="s">
        <v>18</v>
      </c>
      <c r="B16" s="44">
        <f>B8-B10</f>
        <v>0</v>
      </c>
      <c r="C16" s="19"/>
      <c r="D16" s="44">
        <f>D8-D10</f>
        <v>0</v>
      </c>
      <c r="E16" s="21"/>
      <c r="F16" s="44">
        <f>F8-F10</f>
        <v>0</v>
      </c>
      <c r="G16" s="21"/>
      <c r="H16" s="44">
        <f>H8-H10</f>
        <v>0</v>
      </c>
      <c r="I16" s="21"/>
      <c r="J16" s="55"/>
      <c r="W16" s="23">
        <f>J16/0.245</f>
        <v>0</v>
      </c>
      <c r="X16" s="23">
        <f>J16/0.15</f>
        <v>0</v>
      </c>
    </row>
    <row r="17" spans="29:30" ht="13.5" thickTop="1">
      <c r="AC17" s="46" t="s">
        <v>19</v>
      </c>
      <c r="AD17" s="47">
        <v>80</v>
      </c>
    </row>
    <row r="18" spans="29:30" ht="12.75">
      <c r="AC18" s="46" t="s">
        <v>20</v>
      </c>
      <c r="AD18" s="47">
        <v>80</v>
      </c>
    </row>
    <row r="19" spans="4:30" ht="12.75">
      <c r="D19" s="19"/>
      <c r="F19" s="48"/>
      <c r="H19" s="19"/>
      <c r="AC19" s="46" t="s">
        <v>21</v>
      </c>
      <c r="AD19" s="47">
        <v>120</v>
      </c>
    </row>
    <row r="20" spans="29:30" ht="12.75">
      <c r="AC20" s="46" t="s">
        <v>22</v>
      </c>
      <c r="AD20" s="47">
        <v>120</v>
      </c>
    </row>
    <row r="21" spans="8:30" ht="12.75">
      <c r="H21" s="49"/>
      <c r="AC21" s="46" t="s">
        <v>23</v>
      </c>
      <c r="AD21" s="47">
        <v>80</v>
      </c>
    </row>
    <row r="22" spans="29:30" ht="12.75">
      <c r="AC22" s="46" t="s">
        <v>24</v>
      </c>
      <c r="AD22" s="47">
        <v>100</v>
      </c>
    </row>
    <row r="23" spans="29:30" ht="12.75">
      <c r="AC23" s="46" t="s">
        <v>25</v>
      </c>
      <c r="AD23" s="47">
        <v>100</v>
      </c>
    </row>
    <row r="24" spans="29:30" ht="12.75">
      <c r="AC24" s="46" t="s">
        <v>26</v>
      </c>
      <c r="AD24" s="47">
        <v>80</v>
      </c>
    </row>
    <row r="25" spans="29:30" ht="12.75">
      <c r="AC25" s="46" t="s">
        <v>27</v>
      </c>
      <c r="AD25" s="47">
        <v>100</v>
      </c>
    </row>
    <row r="26" spans="29:30" ht="12.75">
      <c r="AC26" s="46" t="s">
        <v>28</v>
      </c>
      <c r="AD26" s="47">
        <v>100</v>
      </c>
    </row>
    <row r="27" spans="29:30" ht="12.75">
      <c r="AC27" s="46" t="s">
        <v>29</v>
      </c>
      <c r="AD27" s="47">
        <v>120</v>
      </c>
    </row>
    <row r="28" spans="29:30" ht="12.75">
      <c r="AC28" s="46" t="s">
        <v>30</v>
      </c>
      <c r="AD28" s="47">
        <v>80</v>
      </c>
    </row>
    <row r="29" spans="29:30" ht="12.75">
      <c r="AC29" s="46" t="s">
        <v>31</v>
      </c>
      <c r="AD29" s="47">
        <v>80</v>
      </c>
    </row>
    <row r="30" spans="29:30" ht="12.75">
      <c r="AC30" s="46" t="s">
        <v>1</v>
      </c>
      <c r="AD30" s="47">
        <v>100</v>
      </c>
    </row>
    <row r="31" spans="29:30" ht="12.75">
      <c r="AC31" s="46" t="s">
        <v>32</v>
      </c>
      <c r="AD31" s="47">
        <v>100</v>
      </c>
    </row>
    <row r="32" spans="29:30" ht="12.75">
      <c r="AC32" s="46" t="s">
        <v>33</v>
      </c>
      <c r="AD32" s="47">
        <v>100</v>
      </c>
    </row>
    <row r="33" spans="29:30" ht="12.75">
      <c r="AC33" s="46" t="s">
        <v>34</v>
      </c>
      <c r="AD33" s="47">
        <v>80</v>
      </c>
    </row>
    <row r="34" spans="29:30" ht="12.75">
      <c r="AC34" s="46" t="s">
        <v>35</v>
      </c>
      <c r="AD34" s="47">
        <v>80</v>
      </c>
    </row>
    <row r="35" spans="29:30" ht="12.75">
      <c r="AC35" s="46" t="s">
        <v>36</v>
      </c>
      <c r="AD35" s="47">
        <v>120</v>
      </c>
    </row>
    <row r="36" spans="29:30" ht="12.75">
      <c r="AC36" s="46" t="s">
        <v>37</v>
      </c>
      <c r="AD36" s="47">
        <v>80</v>
      </c>
    </row>
    <row r="37" spans="29:30" ht="12.75">
      <c r="AC37" s="46" t="s">
        <v>38</v>
      </c>
      <c r="AD37" s="47">
        <v>80</v>
      </c>
    </row>
    <row r="38" spans="29:30" ht="12.75">
      <c r="AC38" s="46" t="s">
        <v>39</v>
      </c>
      <c r="AD38" s="47">
        <v>120</v>
      </c>
    </row>
    <row r="39" spans="29:30" ht="12.75">
      <c r="AC39" s="46" t="s">
        <v>40</v>
      </c>
      <c r="AD39" s="47">
        <v>120</v>
      </c>
    </row>
    <row r="40" spans="29:30" ht="12.75">
      <c r="AC40" s="46" t="s">
        <v>41</v>
      </c>
      <c r="AD40" s="47">
        <v>100</v>
      </c>
    </row>
    <row r="41" spans="29:30" ht="12.75">
      <c r="AC41" s="46" t="s">
        <v>42</v>
      </c>
      <c r="AD41" s="47">
        <v>100</v>
      </c>
    </row>
    <row r="42" spans="29:30" ht="12.75">
      <c r="AC42" s="46" t="s">
        <v>43</v>
      </c>
      <c r="AD42" s="47">
        <v>100</v>
      </c>
    </row>
    <row r="43" spans="29:30" ht="12.75">
      <c r="AC43" s="46" t="s">
        <v>44</v>
      </c>
      <c r="AD43" s="47">
        <v>80</v>
      </c>
    </row>
    <row r="44" spans="29:30" ht="12.75">
      <c r="AC44" s="46" t="s">
        <v>45</v>
      </c>
      <c r="AD44" s="47">
        <v>80</v>
      </c>
    </row>
    <row r="45" spans="29:30" ht="12.75">
      <c r="AC45" s="46" t="s">
        <v>46</v>
      </c>
      <c r="AD45" s="47">
        <v>100</v>
      </c>
    </row>
    <row r="46" spans="29:30" ht="12.75">
      <c r="AC46" s="46" t="s">
        <v>47</v>
      </c>
      <c r="AD46" s="47">
        <v>100</v>
      </c>
    </row>
    <row r="47" spans="29:30" ht="12.75">
      <c r="AC47" s="46" t="s">
        <v>48</v>
      </c>
      <c r="AD47" s="47">
        <v>80</v>
      </c>
    </row>
    <row r="48" spans="29:30" ht="12.75">
      <c r="AC48" s="46" t="s">
        <v>49</v>
      </c>
      <c r="AD48" s="47">
        <v>100</v>
      </c>
    </row>
    <row r="49" spans="29:30" ht="12.75">
      <c r="AC49" s="46" t="s">
        <v>50</v>
      </c>
      <c r="AD49" s="47">
        <v>100</v>
      </c>
    </row>
    <row r="50" spans="29:30" ht="12.75">
      <c r="AC50" s="46" t="s">
        <v>51</v>
      </c>
      <c r="AD50" s="47">
        <v>80</v>
      </c>
    </row>
    <row r="51" spans="29:30" ht="12.75">
      <c r="AC51" s="46" t="s">
        <v>52</v>
      </c>
      <c r="AD51" s="47">
        <v>100</v>
      </c>
    </row>
    <row r="52" spans="29:30" ht="12.75">
      <c r="AC52" s="46" t="s">
        <v>53</v>
      </c>
      <c r="AD52" s="47">
        <v>80</v>
      </c>
    </row>
    <row r="53" spans="29:30" ht="12.75">
      <c r="AC53" s="46" t="s">
        <v>54</v>
      </c>
      <c r="AD53" s="47">
        <v>80</v>
      </c>
    </row>
    <row r="54" spans="29:30" ht="12.75">
      <c r="AC54" s="46" t="s">
        <v>55</v>
      </c>
      <c r="AD54" s="47">
        <v>100</v>
      </c>
    </row>
    <row r="55" spans="29:30" ht="12.75">
      <c r="AC55" s="46" t="s">
        <v>56</v>
      </c>
      <c r="AD55" s="47">
        <v>80</v>
      </c>
    </row>
    <row r="56" spans="29:30" ht="12.75">
      <c r="AC56" s="46" t="s">
        <v>57</v>
      </c>
      <c r="AD56" s="47">
        <v>100</v>
      </c>
    </row>
    <row r="57" spans="29:30" ht="12.75">
      <c r="AC57" s="46" t="s">
        <v>58</v>
      </c>
      <c r="AD57" s="47">
        <v>80</v>
      </c>
    </row>
    <row r="58" spans="29:30" ht="12.75">
      <c r="AC58" s="46" t="s">
        <v>59</v>
      </c>
      <c r="AD58" s="47">
        <v>100</v>
      </c>
    </row>
    <row r="59" spans="29:30" ht="12.75">
      <c r="AC59" s="46" t="s">
        <v>60</v>
      </c>
      <c r="AD59" s="47">
        <v>120</v>
      </c>
    </row>
    <row r="60" spans="29:30" ht="12.75">
      <c r="AC60" s="46" t="s">
        <v>61</v>
      </c>
      <c r="AD60" s="47">
        <v>80</v>
      </c>
    </row>
    <row r="61" spans="29:30" ht="12.75">
      <c r="AC61" s="46" t="s">
        <v>62</v>
      </c>
      <c r="AD61" s="47">
        <v>100</v>
      </c>
    </row>
    <row r="62" spans="29:30" ht="12.75">
      <c r="AC62" s="46" t="s">
        <v>63</v>
      </c>
      <c r="AD62" s="47">
        <v>120</v>
      </c>
    </row>
    <row r="63" spans="29:30" ht="12.75">
      <c r="AC63" s="46" t="s">
        <v>64</v>
      </c>
      <c r="AD63" s="47">
        <v>120</v>
      </c>
    </row>
    <row r="64" spans="29:30" ht="12.75">
      <c r="AC64" s="46" t="s">
        <v>65</v>
      </c>
      <c r="AD64" s="47">
        <v>80</v>
      </c>
    </row>
  </sheetData>
  <sheetProtection password="CEEB" sheet="1" objects="1" scenarios="1"/>
  <mergeCells count="5">
    <mergeCell ref="A5:B5"/>
    <mergeCell ref="A2:B2"/>
    <mergeCell ref="C2:E2"/>
    <mergeCell ref="A4:B4"/>
    <mergeCell ref="E4:F4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D64"/>
  <sheetViews>
    <sheetView workbookViewId="0" topLeftCell="A1">
      <selection activeCell="C2" sqref="C2:D2"/>
    </sheetView>
  </sheetViews>
  <sheetFormatPr defaultColWidth="9.00390625" defaultRowHeight="12.75"/>
  <cols>
    <col min="1" max="1" width="20.875" style="3" customWidth="1"/>
    <col min="2" max="2" width="15.625" style="4" customWidth="1"/>
    <col min="3" max="3" width="6.625" style="4" customWidth="1"/>
    <col min="4" max="4" width="15.625" style="4" customWidth="1"/>
    <col min="5" max="5" width="6.625" style="4" customWidth="1"/>
    <col min="6" max="6" width="15.625" style="4" customWidth="1"/>
    <col min="7" max="7" width="7.625" style="4" customWidth="1"/>
    <col min="8" max="8" width="15.625" style="4" customWidth="1"/>
    <col min="9" max="9" width="6.625" style="4" customWidth="1"/>
    <col min="10" max="10" width="15.625" style="4" customWidth="1"/>
    <col min="11" max="11" width="8.875" style="4" customWidth="1"/>
    <col min="12" max="12" width="21.125" style="4" customWidth="1"/>
    <col min="13" max="13" width="10.00390625" style="4" customWidth="1"/>
    <col min="14" max="15" width="8.875" style="4" customWidth="1"/>
    <col min="16" max="22" width="9.125" style="4" hidden="1" customWidth="1"/>
    <col min="23" max="24" width="14.50390625" style="4" hidden="1" customWidth="1"/>
    <col min="25" max="28" width="9.125" style="4" hidden="1" customWidth="1"/>
    <col min="29" max="29" width="16.375" style="4" hidden="1" customWidth="1"/>
    <col min="30" max="30" width="9.125" style="4" hidden="1" customWidth="1"/>
    <col min="31" max="31" width="0" style="4" hidden="1" customWidth="1"/>
    <col min="32" max="16384" width="8.875" style="4" customWidth="1"/>
  </cols>
  <sheetData>
    <row r="1" ht="13.5" thickBot="1"/>
    <row r="2" spans="1:30" ht="26.25" customHeight="1" thickBot="1" thickTop="1">
      <c r="A2" s="90" t="s">
        <v>0</v>
      </c>
      <c r="B2" s="91"/>
      <c r="C2" s="92" t="s">
        <v>20</v>
      </c>
      <c r="D2" s="98"/>
      <c r="E2" s="56"/>
      <c r="F2" s="56"/>
      <c r="G2" s="99" t="s">
        <v>66</v>
      </c>
      <c r="H2" s="99"/>
      <c r="I2" s="99"/>
      <c r="J2" s="71">
        <v>28</v>
      </c>
      <c r="L2" s="9"/>
      <c r="W2" s="9">
        <f>AD2</f>
        <v>80</v>
      </c>
      <c r="AD2" s="9">
        <f>VLOOKUP(C2,AC17:AD64,2,FALSE)</f>
        <v>80</v>
      </c>
    </row>
    <row r="3" ht="14.25" thickBot="1" thickTop="1"/>
    <row r="4" spans="1:7" ht="24" customHeight="1" thickBot="1" thickTop="1">
      <c r="A4" s="94" t="s">
        <v>2</v>
      </c>
      <c r="B4" s="100"/>
      <c r="C4" s="50"/>
      <c r="D4" s="13" t="s">
        <v>3</v>
      </c>
      <c r="E4" s="96" t="s">
        <v>4</v>
      </c>
      <c r="F4" s="97"/>
      <c r="G4" s="14">
        <v>0.15</v>
      </c>
    </row>
    <row r="5" spans="1:3" ht="25.5" customHeight="1" thickBot="1" thickTop="1">
      <c r="A5" s="90" t="s">
        <v>5</v>
      </c>
      <c r="B5" s="91"/>
      <c r="C5" s="50"/>
    </row>
    <row r="6" spans="2:10" ht="39" customHeight="1" thickTop="1">
      <c r="B6" s="15" t="s">
        <v>6</v>
      </c>
      <c r="C6" s="11"/>
      <c r="D6" s="15" t="s">
        <v>7</v>
      </c>
      <c r="E6" s="11"/>
      <c r="F6" s="15" t="s">
        <v>8</v>
      </c>
      <c r="G6" s="11"/>
      <c r="H6" s="15" t="s">
        <v>9</v>
      </c>
      <c r="I6" s="11"/>
      <c r="J6" s="15" t="s">
        <v>10</v>
      </c>
    </row>
    <row r="7" spans="2:17" ht="13.5" customHeight="1" thickBot="1">
      <c r="B7" s="17"/>
      <c r="D7" s="17"/>
      <c r="F7" s="17"/>
      <c r="H7" s="17"/>
      <c r="P7" s="4">
        <v>1</v>
      </c>
      <c r="Q7" s="4" t="s">
        <v>11</v>
      </c>
    </row>
    <row r="8" spans="1:24" ht="36" customHeight="1" thickBot="1" thickTop="1">
      <c r="A8" s="12" t="s">
        <v>12</v>
      </c>
      <c r="B8" s="66"/>
      <c r="C8" s="21"/>
      <c r="D8" s="57">
        <f>D10/0.75</f>
        <v>0</v>
      </c>
      <c r="E8" s="21"/>
      <c r="F8" s="57">
        <f>F10/0.75</f>
        <v>0</v>
      </c>
      <c r="G8" s="21"/>
      <c r="H8" s="57">
        <f>H10/0.75</f>
        <v>0</v>
      </c>
      <c r="I8" s="21"/>
      <c r="J8" s="58">
        <f>J16/0.25</f>
        <v>0</v>
      </c>
      <c r="P8" s="4">
        <v>2</v>
      </c>
      <c r="Q8" s="4" t="s">
        <v>13</v>
      </c>
      <c r="W8" s="23">
        <f>B8*0.755</f>
        <v>0</v>
      </c>
      <c r="X8" s="23">
        <f>B8*0.85</f>
        <v>0</v>
      </c>
    </row>
    <row r="9" spans="1:24" ht="13.5" customHeight="1" thickBot="1" thickTop="1">
      <c r="A9" s="10"/>
      <c r="B9" s="21"/>
      <c r="C9" s="21"/>
      <c r="D9" s="21"/>
      <c r="E9" s="21"/>
      <c r="F9" s="21"/>
      <c r="G9" s="21"/>
      <c r="H9" s="21"/>
      <c r="I9" s="21"/>
      <c r="J9" s="21"/>
      <c r="P9" s="4">
        <v>3</v>
      </c>
      <c r="Q9" s="4" t="s">
        <v>14</v>
      </c>
      <c r="W9" s="23"/>
      <c r="X9" s="23"/>
    </row>
    <row r="10" spans="1:24" s="29" customFormat="1" ht="36" customHeight="1" thickBot="1" thickTop="1">
      <c r="A10" s="12" t="s">
        <v>15</v>
      </c>
      <c r="B10" s="59">
        <f>B8*0.75</f>
        <v>0</v>
      </c>
      <c r="C10" s="25"/>
      <c r="D10" s="67"/>
      <c r="E10" s="27"/>
      <c r="F10" s="59">
        <f>-PV(G4/12,C4*12,F12)</f>
        <v>0</v>
      </c>
      <c r="G10" s="27"/>
      <c r="H10" s="59">
        <f>-PV(G4/12,C4*12,ROUND(H12,0))</f>
        <v>0</v>
      </c>
      <c r="I10" s="27"/>
      <c r="J10" s="60">
        <f>J8-J16</f>
        <v>0</v>
      </c>
      <c r="W10" s="30">
        <f>D10/0.755</f>
        <v>0</v>
      </c>
      <c r="X10" s="30">
        <f>D10/0.85</f>
        <v>0</v>
      </c>
    </row>
    <row r="11" spans="1:24" ht="13.5" customHeight="1" thickBot="1" thickTop="1">
      <c r="A11" s="31"/>
      <c r="B11" s="27"/>
      <c r="C11" s="27"/>
      <c r="D11" s="27"/>
      <c r="E11" s="21"/>
      <c r="F11" s="27"/>
      <c r="G11" s="21"/>
      <c r="H11" s="27"/>
      <c r="I11" s="21"/>
      <c r="J11" s="27"/>
      <c r="L11" s="29"/>
      <c r="M11" s="32"/>
      <c r="W11" s="23"/>
      <c r="X11" s="23"/>
    </row>
    <row r="12" spans="1:24" s="38" customFormat="1" ht="36" customHeight="1" thickBot="1" thickTop="1">
      <c r="A12" s="33" t="s">
        <v>16</v>
      </c>
      <c r="B12" s="61" t="e">
        <f>-PMT(G4/12,C4*12,B10)</f>
        <v>#DIV/0!</v>
      </c>
      <c r="C12" s="62"/>
      <c r="D12" s="61" t="e">
        <f>-PMT(G4/12,C4*12,D10)</f>
        <v>#DIV/0!</v>
      </c>
      <c r="E12" s="36"/>
      <c r="F12" s="68"/>
      <c r="G12" s="36"/>
      <c r="H12" s="61">
        <f>IF(H14=0,0,MIN(H14*0.6-C5*J2*W2,H14*0.4))</f>
        <v>0</v>
      </c>
      <c r="I12" s="36"/>
      <c r="J12" s="61" t="e">
        <f>-PMT(G4/12,C4*12,J10)</f>
        <v>#DIV/0!</v>
      </c>
      <c r="W12" s="23">
        <f>F10/0.755</f>
        <v>0</v>
      </c>
      <c r="X12" s="23">
        <f>F10/0.85</f>
        <v>0</v>
      </c>
    </row>
    <row r="13" spans="1:24" ht="13.5" customHeight="1" thickBot="1" thickTop="1">
      <c r="A13" s="10"/>
      <c r="B13" s="21"/>
      <c r="C13" s="21"/>
      <c r="D13" s="21"/>
      <c r="E13" s="21"/>
      <c r="F13" s="21"/>
      <c r="G13" s="21"/>
      <c r="H13" s="21"/>
      <c r="I13" s="21"/>
      <c r="J13" s="21"/>
      <c r="W13" s="23"/>
      <c r="X13" s="23"/>
    </row>
    <row r="14" spans="1:24" ht="36" customHeight="1" thickBot="1" thickTop="1">
      <c r="A14" s="39" t="s">
        <v>17</v>
      </c>
      <c r="B14" s="63">
        <f>IF(B8=0,0,MAX(ROUND(B12,0)/0.4,(ROUND(B12,0)+C5*J2*W2)/0.6))</f>
        <v>0</v>
      </c>
      <c r="C14" s="64"/>
      <c r="D14" s="63">
        <f>IF(D10=0,0,MAX(ROUND(D12,0)/0.4,(ROUND(D12,0)+C5*J2*W2)/0.6))</f>
        <v>0</v>
      </c>
      <c r="E14" s="21"/>
      <c r="F14" s="63">
        <f>IF(F12=0,0,MAX(F12/0.4,(F12+C5*J2*W2)/0.6))</f>
        <v>0</v>
      </c>
      <c r="G14" s="21"/>
      <c r="H14" s="69"/>
      <c r="I14" s="21"/>
      <c r="J14" s="63">
        <f>IF(J16=0,0,MAX(J12/0.4,(J12+C5*J2*W2)/0.6))</f>
        <v>0</v>
      </c>
      <c r="W14" s="23">
        <f>H10/0.755</f>
        <v>0</v>
      </c>
      <c r="X14" s="23">
        <f>H10/0.85</f>
        <v>0</v>
      </c>
    </row>
    <row r="15" spans="1:24" ht="13.5" customHeight="1" thickBot="1" thickTop="1">
      <c r="A15" s="10"/>
      <c r="B15" s="43"/>
      <c r="C15" s="21"/>
      <c r="D15" s="21"/>
      <c r="E15" s="21"/>
      <c r="F15" s="21"/>
      <c r="G15" s="21"/>
      <c r="H15" s="21"/>
      <c r="I15" s="21"/>
      <c r="J15" s="21"/>
      <c r="W15" s="23"/>
      <c r="X15" s="23"/>
    </row>
    <row r="16" spans="1:24" ht="36" customHeight="1" thickBot="1" thickTop="1">
      <c r="A16" s="12" t="s">
        <v>18</v>
      </c>
      <c r="B16" s="65">
        <f>B8-B10</f>
        <v>0</v>
      </c>
      <c r="C16" s="21"/>
      <c r="D16" s="65">
        <f>D8-D10</f>
        <v>0</v>
      </c>
      <c r="E16" s="21"/>
      <c r="F16" s="65">
        <f>F8-F10</f>
        <v>0</v>
      </c>
      <c r="G16" s="21"/>
      <c r="H16" s="65">
        <f>H8-H10</f>
        <v>0</v>
      </c>
      <c r="I16" s="21"/>
      <c r="J16" s="70"/>
      <c r="W16" s="23">
        <f>J16/0.245</f>
        <v>0</v>
      </c>
      <c r="X16" s="23">
        <f>J16/0.15</f>
        <v>0</v>
      </c>
    </row>
    <row r="17" spans="29:30" ht="13.5" thickTop="1">
      <c r="AC17" s="46" t="s">
        <v>19</v>
      </c>
      <c r="AD17" s="47">
        <v>80</v>
      </c>
    </row>
    <row r="18" spans="29:30" ht="12.75">
      <c r="AC18" s="46" t="s">
        <v>20</v>
      </c>
      <c r="AD18" s="47">
        <v>80</v>
      </c>
    </row>
    <row r="19" spans="4:30" ht="12.75">
      <c r="D19" s="19"/>
      <c r="F19" s="48"/>
      <c r="H19" s="19"/>
      <c r="AC19" s="46" t="s">
        <v>21</v>
      </c>
      <c r="AD19" s="47">
        <v>120</v>
      </c>
    </row>
    <row r="20" spans="29:30" ht="12.75">
      <c r="AC20" s="46" t="s">
        <v>22</v>
      </c>
      <c r="AD20" s="47">
        <v>120</v>
      </c>
    </row>
    <row r="21" spans="8:30" ht="12.75">
      <c r="H21" s="49"/>
      <c r="AC21" s="46" t="s">
        <v>23</v>
      </c>
      <c r="AD21" s="47">
        <v>80</v>
      </c>
    </row>
    <row r="22" spans="29:30" ht="12.75">
      <c r="AC22" s="46" t="s">
        <v>24</v>
      </c>
      <c r="AD22" s="47">
        <v>100</v>
      </c>
    </row>
    <row r="23" spans="29:30" ht="12.75">
      <c r="AC23" s="46" t="s">
        <v>25</v>
      </c>
      <c r="AD23" s="47">
        <v>100</v>
      </c>
    </row>
    <row r="24" spans="29:30" ht="12.75">
      <c r="AC24" s="46" t="s">
        <v>26</v>
      </c>
      <c r="AD24" s="47">
        <v>80</v>
      </c>
    </row>
    <row r="25" spans="29:30" ht="12.75">
      <c r="AC25" s="46" t="s">
        <v>27</v>
      </c>
      <c r="AD25" s="47">
        <v>100</v>
      </c>
    </row>
    <row r="26" spans="29:30" ht="12.75">
      <c r="AC26" s="46" t="s">
        <v>28</v>
      </c>
      <c r="AD26" s="47">
        <v>100</v>
      </c>
    </row>
    <row r="27" spans="29:30" ht="12.75">
      <c r="AC27" s="46" t="s">
        <v>29</v>
      </c>
      <c r="AD27" s="47">
        <v>120</v>
      </c>
    </row>
    <row r="28" spans="29:30" ht="12.75">
      <c r="AC28" s="46" t="s">
        <v>30</v>
      </c>
      <c r="AD28" s="47">
        <v>80</v>
      </c>
    </row>
    <row r="29" spans="29:30" ht="12.75">
      <c r="AC29" s="46" t="s">
        <v>31</v>
      </c>
      <c r="AD29" s="47">
        <v>80</v>
      </c>
    </row>
    <row r="30" spans="29:30" ht="12.75">
      <c r="AC30" s="46" t="s">
        <v>1</v>
      </c>
      <c r="AD30" s="47">
        <v>100</v>
      </c>
    </row>
    <row r="31" spans="29:30" ht="12.75">
      <c r="AC31" s="46" t="s">
        <v>32</v>
      </c>
      <c r="AD31" s="47">
        <v>100</v>
      </c>
    </row>
    <row r="32" spans="29:30" ht="12.75">
      <c r="AC32" s="46" t="s">
        <v>33</v>
      </c>
      <c r="AD32" s="47">
        <v>100</v>
      </c>
    </row>
    <row r="33" spans="29:30" ht="12.75">
      <c r="AC33" s="46" t="s">
        <v>34</v>
      </c>
      <c r="AD33" s="47">
        <v>80</v>
      </c>
    </row>
    <row r="34" spans="29:30" ht="12.75">
      <c r="AC34" s="46" t="s">
        <v>35</v>
      </c>
      <c r="AD34" s="47">
        <v>80</v>
      </c>
    </row>
    <row r="35" spans="29:30" ht="12.75">
      <c r="AC35" s="46" t="s">
        <v>36</v>
      </c>
      <c r="AD35" s="47">
        <v>120</v>
      </c>
    </row>
    <row r="36" spans="29:30" ht="12.75">
      <c r="AC36" s="46" t="s">
        <v>37</v>
      </c>
      <c r="AD36" s="47">
        <v>80</v>
      </c>
    </row>
    <row r="37" spans="29:30" ht="12.75">
      <c r="AC37" s="46" t="s">
        <v>38</v>
      </c>
      <c r="AD37" s="47">
        <v>80</v>
      </c>
    </row>
    <row r="38" spans="29:30" ht="12.75">
      <c r="AC38" s="46" t="s">
        <v>39</v>
      </c>
      <c r="AD38" s="47">
        <v>120</v>
      </c>
    </row>
    <row r="39" spans="29:30" ht="12.75">
      <c r="AC39" s="46" t="s">
        <v>40</v>
      </c>
      <c r="AD39" s="47">
        <v>120</v>
      </c>
    </row>
    <row r="40" spans="29:30" ht="12.75">
      <c r="AC40" s="46" t="s">
        <v>41</v>
      </c>
      <c r="AD40" s="47">
        <v>100</v>
      </c>
    </row>
    <row r="41" spans="29:30" ht="12.75">
      <c r="AC41" s="46" t="s">
        <v>42</v>
      </c>
      <c r="AD41" s="47">
        <v>100</v>
      </c>
    </row>
    <row r="42" spans="29:30" ht="12.75">
      <c r="AC42" s="46" t="s">
        <v>43</v>
      </c>
      <c r="AD42" s="47">
        <v>100</v>
      </c>
    </row>
    <row r="43" spans="29:30" ht="12.75">
      <c r="AC43" s="46" t="s">
        <v>44</v>
      </c>
      <c r="AD43" s="47">
        <v>80</v>
      </c>
    </row>
    <row r="44" spans="29:30" ht="12.75">
      <c r="AC44" s="46" t="s">
        <v>45</v>
      </c>
      <c r="AD44" s="47">
        <v>80</v>
      </c>
    </row>
    <row r="45" spans="29:30" ht="12.75">
      <c r="AC45" s="46" t="s">
        <v>46</v>
      </c>
      <c r="AD45" s="47">
        <v>100</v>
      </c>
    </row>
    <row r="46" spans="29:30" ht="12.75">
      <c r="AC46" s="46" t="s">
        <v>47</v>
      </c>
      <c r="AD46" s="47">
        <v>100</v>
      </c>
    </row>
    <row r="47" spans="29:30" ht="12.75">
      <c r="AC47" s="46" t="s">
        <v>48</v>
      </c>
      <c r="AD47" s="47">
        <v>80</v>
      </c>
    </row>
    <row r="48" spans="29:30" ht="12.75">
      <c r="AC48" s="46" t="s">
        <v>49</v>
      </c>
      <c r="AD48" s="47">
        <v>100</v>
      </c>
    </row>
    <row r="49" spans="29:30" ht="12.75">
      <c r="AC49" s="46" t="s">
        <v>50</v>
      </c>
      <c r="AD49" s="47">
        <v>100</v>
      </c>
    </row>
    <row r="50" spans="29:30" ht="12.75">
      <c r="AC50" s="46" t="s">
        <v>51</v>
      </c>
      <c r="AD50" s="47">
        <v>80</v>
      </c>
    </row>
    <row r="51" spans="29:30" ht="12.75">
      <c r="AC51" s="46" t="s">
        <v>52</v>
      </c>
      <c r="AD51" s="47">
        <v>100</v>
      </c>
    </row>
    <row r="52" spans="29:30" ht="12.75">
      <c r="AC52" s="46" t="s">
        <v>53</v>
      </c>
      <c r="AD52" s="47">
        <v>80</v>
      </c>
    </row>
    <row r="53" spans="29:30" ht="12.75">
      <c r="AC53" s="46" t="s">
        <v>54</v>
      </c>
      <c r="AD53" s="47">
        <v>80</v>
      </c>
    </row>
    <row r="54" spans="29:30" ht="12.75">
      <c r="AC54" s="46" t="s">
        <v>55</v>
      </c>
      <c r="AD54" s="47">
        <v>100</v>
      </c>
    </row>
    <row r="55" spans="29:30" ht="12.75">
      <c r="AC55" s="46" t="s">
        <v>56</v>
      </c>
      <c r="AD55" s="47">
        <v>80</v>
      </c>
    </row>
    <row r="56" spans="29:30" ht="12.75">
      <c r="AC56" s="46" t="s">
        <v>57</v>
      </c>
      <c r="AD56" s="47">
        <v>100</v>
      </c>
    </row>
    <row r="57" spans="29:30" ht="12.75">
      <c r="AC57" s="46" t="s">
        <v>58</v>
      </c>
      <c r="AD57" s="47">
        <v>80</v>
      </c>
    </row>
    <row r="58" spans="29:30" ht="12.75">
      <c r="AC58" s="46" t="s">
        <v>59</v>
      </c>
      <c r="AD58" s="47">
        <v>100</v>
      </c>
    </row>
    <row r="59" spans="29:30" ht="12.75">
      <c r="AC59" s="46" t="s">
        <v>60</v>
      </c>
      <c r="AD59" s="47">
        <v>120</v>
      </c>
    </row>
    <row r="60" spans="29:30" ht="12.75">
      <c r="AC60" s="46" t="s">
        <v>61</v>
      </c>
      <c r="AD60" s="47">
        <v>80</v>
      </c>
    </row>
    <row r="61" spans="29:30" ht="12.75">
      <c r="AC61" s="46" t="s">
        <v>62</v>
      </c>
      <c r="AD61" s="47">
        <v>100</v>
      </c>
    </row>
    <row r="62" spans="29:30" ht="12.75">
      <c r="AC62" s="46" t="s">
        <v>63</v>
      </c>
      <c r="AD62" s="47">
        <v>120</v>
      </c>
    </row>
    <row r="63" spans="29:30" ht="12.75">
      <c r="AC63" s="46" t="s">
        <v>64</v>
      </c>
      <c r="AD63" s="47">
        <v>120</v>
      </c>
    </row>
    <row r="64" spans="29:30" ht="12.75">
      <c r="AC64" s="46" t="s">
        <v>65</v>
      </c>
      <c r="AD64" s="47">
        <v>80</v>
      </c>
    </row>
  </sheetData>
  <sheetProtection password="CEEB" sheet="1" objects="1" scenarios="1"/>
  <mergeCells count="6">
    <mergeCell ref="A5:B5"/>
    <mergeCell ref="A2:B2"/>
    <mergeCell ref="C2:D2"/>
    <mergeCell ref="G2:I2"/>
    <mergeCell ref="A4:B4"/>
    <mergeCell ref="E4:F4"/>
  </mergeCells>
  <dataValidations count="1">
    <dataValidation showInputMessage="1" showErrorMessage="1" sqref="C2:D2"/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BC70"/>
  <sheetViews>
    <sheetView workbookViewId="0" topLeftCell="A1">
      <selection activeCell="D13" sqref="D13"/>
    </sheetView>
  </sheetViews>
  <sheetFormatPr defaultColWidth="9.00390625" defaultRowHeight="12.75"/>
  <cols>
    <col min="1" max="1" width="24.125" style="3" customWidth="1"/>
    <col min="2" max="2" width="15.625" style="4" customWidth="1"/>
    <col min="3" max="3" width="7.625" style="4" customWidth="1"/>
    <col min="4" max="4" width="15.625" style="4" customWidth="1"/>
    <col min="5" max="5" width="7.625" style="4" customWidth="1"/>
    <col min="6" max="6" width="15.625" style="4" customWidth="1"/>
    <col min="7" max="7" width="7.625" style="4" customWidth="1"/>
    <col min="8" max="8" width="15.625" style="4" customWidth="1"/>
    <col min="9" max="9" width="7.625" style="4" customWidth="1"/>
    <col min="10" max="10" width="15.625" style="4" customWidth="1"/>
    <col min="11" max="11" width="8.875" style="4" customWidth="1"/>
    <col min="12" max="12" width="21.125" style="4" bestFit="1" customWidth="1"/>
    <col min="13" max="13" width="10.00390625" style="4" customWidth="1"/>
    <col min="14" max="15" width="8.875" style="4" customWidth="1"/>
    <col min="16" max="22" width="9.125" style="4" hidden="1" customWidth="1"/>
    <col min="23" max="24" width="14.50390625" style="4" hidden="1" customWidth="1"/>
    <col min="25" max="28" width="9.125" style="4" hidden="1" customWidth="1"/>
    <col min="29" max="29" width="25.375" style="72" hidden="1" customWidth="1"/>
    <col min="30" max="30" width="14.375" style="72" hidden="1" customWidth="1"/>
    <col min="31" max="32" width="9.125" style="4" hidden="1" customWidth="1"/>
    <col min="33" max="33" width="11.625" style="4" hidden="1" customWidth="1"/>
    <col min="34" max="34" width="10.50390625" style="4" hidden="1" customWidth="1"/>
    <col min="35" max="36" width="9.375" style="4" hidden="1" customWidth="1"/>
    <col min="37" max="37" width="9.125" style="4" hidden="1" customWidth="1"/>
    <col min="38" max="38" width="10.125" style="4" hidden="1" customWidth="1"/>
    <col min="39" max="42" width="9.125" style="4" hidden="1" customWidth="1"/>
    <col min="43" max="43" width="11.125" style="4" hidden="1" customWidth="1"/>
    <col min="44" max="44" width="9.125" style="4" hidden="1" customWidth="1"/>
    <col min="45" max="45" width="9.625" style="4" hidden="1" customWidth="1"/>
    <col min="46" max="47" width="9.125" style="4" hidden="1" customWidth="1"/>
    <col min="48" max="48" width="10.125" style="4" hidden="1" customWidth="1"/>
    <col min="49" max="52" width="9.125" style="4" hidden="1" customWidth="1"/>
    <col min="53" max="53" width="10.125" style="4" hidden="1" customWidth="1"/>
    <col min="54" max="57" width="9.125" style="4" hidden="1" customWidth="1"/>
    <col min="58" max="16384" width="8.875" style="4" customWidth="1"/>
  </cols>
  <sheetData>
    <row r="1" ht="18" thickBot="1"/>
    <row r="2" spans="1:30" ht="24.75" customHeight="1" thickBot="1" thickTop="1">
      <c r="A2" s="90" t="s">
        <v>0</v>
      </c>
      <c r="B2" s="91"/>
      <c r="C2" s="92" t="s">
        <v>20</v>
      </c>
      <c r="D2" s="93"/>
      <c r="E2" s="93"/>
      <c r="F2" s="6"/>
      <c r="G2" s="5"/>
      <c r="H2" s="73"/>
      <c r="I2" s="74"/>
      <c r="J2" s="75"/>
      <c r="L2" s="76"/>
      <c r="W2" s="76">
        <f>AD2</f>
        <v>80</v>
      </c>
      <c r="AD2" s="77">
        <f>VLOOKUP(C2,AC20:AD67,2,FALSE)</f>
        <v>80</v>
      </c>
    </row>
    <row r="3" spans="1:2" ht="11.25" customHeight="1" thickBot="1" thickTop="1">
      <c r="A3" s="10"/>
      <c r="B3" s="11"/>
    </row>
    <row r="4" spans="1:33" ht="18" customHeight="1" thickBot="1" thickTop="1">
      <c r="A4" s="94" t="s">
        <v>2</v>
      </c>
      <c r="B4" s="95"/>
      <c r="C4" s="50">
        <v>15</v>
      </c>
      <c r="D4" s="13" t="s">
        <v>3</v>
      </c>
      <c r="E4" s="101" t="s">
        <v>67</v>
      </c>
      <c r="F4" s="101"/>
      <c r="G4" s="101"/>
      <c r="H4" s="101"/>
      <c r="I4" s="102"/>
      <c r="J4" s="14">
        <f>IF(C4=20,0.115,IF(C4=15,0.11,IF(C4=10,0.105,10)))</f>
        <v>0.11</v>
      </c>
      <c r="AC4" s="4"/>
      <c r="AD4" s="4"/>
      <c r="AF4" s="72"/>
      <c r="AG4" s="72"/>
    </row>
    <row r="5" spans="1:10" ht="18" customHeight="1" thickBot="1" thickTop="1">
      <c r="A5" s="90" t="s">
        <v>5</v>
      </c>
      <c r="B5" s="91"/>
      <c r="C5" s="50">
        <v>2</v>
      </c>
      <c r="E5" s="101" t="s">
        <v>68</v>
      </c>
      <c r="F5" s="101"/>
      <c r="G5" s="101"/>
      <c r="H5" s="101"/>
      <c r="I5" s="102"/>
      <c r="J5" s="14">
        <f>J4+0.02</f>
        <v>0.13</v>
      </c>
    </row>
    <row r="6" spans="1:10" ht="18" customHeight="1" thickBot="1" thickTop="1">
      <c r="A6" s="90" t="s">
        <v>69</v>
      </c>
      <c r="B6" s="91"/>
      <c r="C6" s="89">
        <v>20</v>
      </c>
      <c r="D6" s="75" t="s">
        <v>70</v>
      </c>
      <c r="E6" s="11"/>
      <c r="F6" s="15"/>
      <c r="G6" s="11"/>
      <c r="H6" s="15"/>
      <c r="I6" s="11"/>
      <c r="J6" s="15"/>
    </row>
    <row r="7" spans="1:10" ht="39" customHeight="1" thickTop="1">
      <c r="A7" s="10"/>
      <c r="B7" s="15" t="s">
        <v>6</v>
      </c>
      <c r="D7" s="15" t="s">
        <v>7</v>
      </c>
      <c r="E7" s="11"/>
      <c r="F7" s="15" t="s">
        <v>8</v>
      </c>
      <c r="G7" s="11"/>
      <c r="H7" s="15" t="s">
        <v>9</v>
      </c>
      <c r="I7" s="11"/>
      <c r="J7" s="15" t="s">
        <v>10</v>
      </c>
    </row>
    <row r="8" spans="1:17" ht="13.5" customHeight="1" thickBot="1">
      <c r="A8" s="10"/>
      <c r="B8" s="16"/>
      <c r="D8" s="17"/>
      <c r="F8" s="17"/>
      <c r="H8" s="17"/>
      <c r="P8" s="4">
        <v>1</v>
      </c>
      <c r="Q8" s="4" t="s">
        <v>11</v>
      </c>
    </row>
    <row r="9" spans="1:32" ht="36" customHeight="1" thickBot="1" thickTop="1">
      <c r="A9" s="12" t="s">
        <v>12</v>
      </c>
      <c r="B9" s="18"/>
      <c r="C9" s="19"/>
      <c r="D9" s="20">
        <f>D11/0.75</f>
        <v>0</v>
      </c>
      <c r="E9" s="21"/>
      <c r="F9" s="20">
        <f>F11/0.75</f>
        <v>0</v>
      </c>
      <c r="G9" s="21"/>
      <c r="H9" s="20">
        <f>H11/0.75</f>
        <v>0</v>
      </c>
      <c r="I9" s="21"/>
      <c r="J9" s="22">
        <f>J19/0.25</f>
        <v>0</v>
      </c>
      <c r="P9" s="4">
        <v>2</v>
      </c>
      <c r="Q9" s="4" t="s">
        <v>13</v>
      </c>
      <c r="W9" s="23">
        <f>B9*0.755</f>
        <v>0</v>
      </c>
      <c r="X9" s="23">
        <f>B9*0.85</f>
        <v>0</v>
      </c>
      <c r="AD9" s="78">
        <f>B11</f>
        <v>0</v>
      </c>
      <c r="AE9" s="79">
        <f>$J$5</f>
        <v>0.13</v>
      </c>
      <c r="AF9" s="78">
        <f>B13</f>
        <v>0</v>
      </c>
    </row>
    <row r="10" spans="1:32" ht="9.75" customHeight="1" thickBot="1" thickTop="1">
      <c r="A10" s="10"/>
      <c r="B10" s="21"/>
      <c r="C10" s="19"/>
      <c r="D10" s="21"/>
      <c r="E10" s="21"/>
      <c r="F10" s="21"/>
      <c r="G10" s="21"/>
      <c r="H10" s="21"/>
      <c r="I10" s="21"/>
      <c r="J10" s="21"/>
      <c r="P10" s="4">
        <v>3</v>
      </c>
      <c r="Q10" s="4" t="s">
        <v>14</v>
      </c>
      <c r="W10" s="23"/>
      <c r="X10" s="23"/>
      <c r="AC10" s="4">
        <v>1</v>
      </c>
      <c r="AD10" s="78">
        <f>AD9</f>
        <v>0</v>
      </c>
      <c r="AE10" s="9">
        <f>AD10*($AE$9/12)</f>
        <v>0</v>
      </c>
      <c r="AF10" s="78">
        <f>$AF$9-AE10</f>
        <v>0</v>
      </c>
    </row>
    <row r="11" spans="1:32" s="29" customFormat="1" ht="36" customHeight="1" thickBot="1" thickTop="1">
      <c r="A11" s="12" t="s">
        <v>15</v>
      </c>
      <c r="B11" s="24">
        <f>0.75*B9</f>
        <v>0</v>
      </c>
      <c r="C11" s="25"/>
      <c r="D11" s="26"/>
      <c r="E11" s="27"/>
      <c r="F11" s="24">
        <f>-PV(J5/12,C4*12,F13)</f>
        <v>0</v>
      </c>
      <c r="G11" s="27"/>
      <c r="H11" s="24">
        <f>-PV(J5/12,C4*12,ROUND(H13,0))</f>
        <v>0</v>
      </c>
      <c r="I11" s="27"/>
      <c r="J11" s="28">
        <f>J9-J19</f>
        <v>0</v>
      </c>
      <c r="W11" s="30">
        <f>D11/0.755</f>
        <v>0</v>
      </c>
      <c r="X11" s="30">
        <f>D11/0.85</f>
        <v>0</v>
      </c>
      <c r="AC11" s="29">
        <f>AC10+1</f>
        <v>2</v>
      </c>
      <c r="AD11" s="80">
        <f>AD10-AF10</f>
        <v>0</v>
      </c>
      <c r="AE11" s="9">
        <f>AD11*($AE$9/12)</f>
        <v>0</v>
      </c>
      <c r="AF11" s="78">
        <f>$AF$9-AE11</f>
        <v>0</v>
      </c>
    </row>
    <row r="12" spans="1:24" ht="9.75" customHeight="1" thickBot="1" thickTop="1">
      <c r="A12" s="31"/>
      <c r="B12" s="27"/>
      <c r="C12" s="27"/>
      <c r="D12" s="27"/>
      <c r="E12" s="21"/>
      <c r="F12" s="27"/>
      <c r="G12" s="21"/>
      <c r="H12" s="27"/>
      <c r="I12" s="21"/>
      <c r="J12" s="27"/>
      <c r="L12" s="29"/>
      <c r="M12" s="32"/>
      <c r="W12" s="23"/>
      <c r="X12" s="23"/>
    </row>
    <row r="13" spans="1:30" s="38" customFormat="1" ht="36" customHeight="1" thickBot="1" thickTop="1">
      <c r="A13" s="39" t="s">
        <v>71</v>
      </c>
      <c r="B13" s="34">
        <f>-PMT(J5/12,C4*12,B11)</f>
        <v>0</v>
      </c>
      <c r="C13" s="35"/>
      <c r="D13" s="34">
        <f>-PMT(J5/12,C4*12,D11)</f>
        <v>0</v>
      </c>
      <c r="E13" s="36"/>
      <c r="F13" s="37"/>
      <c r="G13" s="36"/>
      <c r="H13" s="34">
        <f>IF(H17=0,0,MIN(H17*0.6-C5*W2,H17*0.4))</f>
        <v>0</v>
      </c>
      <c r="I13" s="36"/>
      <c r="J13" s="34">
        <f>-PMT(J5/12,C4*12,J11)</f>
        <v>0</v>
      </c>
      <c r="W13" s="23">
        <f>F11/0.755</f>
        <v>0</v>
      </c>
      <c r="X13" s="23">
        <f>F11/0.85</f>
        <v>0</v>
      </c>
      <c r="AC13" s="81"/>
      <c r="AD13" s="81"/>
    </row>
    <row r="14" spans="1:30" s="38" customFormat="1" ht="9.75" customHeight="1" thickTop="1">
      <c r="A14" s="33"/>
      <c r="B14" s="82"/>
      <c r="C14" s="35"/>
      <c r="D14" s="82"/>
      <c r="E14" s="36"/>
      <c r="F14" s="83"/>
      <c r="G14" s="36"/>
      <c r="H14" s="82"/>
      <c r="I14" s="36"/>
      <c r="J14" s="82"/>
      <c r="W14" s="23"/>
      <c r="X14" s="23"/>
      <c r="AC14" s="81"/>
      <c r="AD14" s="81"/>
    </row>
    <row r="15" spans="1:30" s="38" customFormat="1" ht="36" customHeight="1">
      <c r="A15" s="39" t="s">
        <v>72</v>
      </c>
      <c r="B15" s="34">
        <f>-PMT(J4/12,C4*12-C6,VLOOKUP(C6,AF21:AG56,2,TRUE))</f>
        <v>0</v>
      </c>
      <c r="C15" s="35"/>
      <c r="D15" s="34">
        <f>-PMT(J4/12,C4*12-C6,VLOOKUP(C6,AK21:AL56,2,TRUE))</f>
        <v>0</v>
      </c>
      <c r="E15" s="36"/>
      <c r="F15" s="34">
        <f>-PMT(J4/12,C4*12-C6,VLOOKUP(C6,AP21:AQ56,2,TRUE))</f>
        <v>0</v>
      </c>
      <c r="G15" s="36"/>
      <c r="H15" s="34">
        <f>-PMT(J4/12,C4*12-C6,VLOOKUP(C6,AU21:AV56,2,TRUE))</f>
        <v>0</v>
      </c>
      <c r="I15" s="36"/>
      <c r="J15" s="34">
        <f>-PMT(J4/12,C4*12-C6,VLOOKUP(C6,AZ21:BA56,2,TRUE))</f>
        <v>0</v>
      </c>
      <c r="W15" s="23"/>
      <c r="X15" s="23"/>
      <c r="AC15" s="81"/>
      <c r="AD15" s="81"/>
    </row>
    <row r="16" spans="1:24" ht="9.75" customHeight="1" thickBot="1">
      <c r="A16" s="10"/>
      <c r="B16" s="21"/>
      <c r="C16" s="19"/>
      <c r="D16" s="21"/>
      <c r="E16" s="21"/>
      <c r="F16" s="21"/>
      <c r="G16" s="21"/>
      <c r="H16" s="21"/>
      <c r="I16" s="21"/>
      <c r="J16" s="21"/>
      <c r="W16" s="23"/>
      <c r="X16" s="23"/>
    </row>
    <row r="17" spans="1:24" ht="36" customHeight="1" thickBot="1" thickTop="1">
      <c r="A17" s="39" t="s">
        <v>17</v>
      </c>
      <c r="B17" s="40">
        <f>IF(B9=0,0,MAX(ROUND(B13,0)/0.4,(ROUND(B13,0)+C5*W2)/0.6))</f>
        <v>0</v>
      </c>
      <c r="C17" s="41"/>
      <c r="D17" s="40">
        <f>IF(D11=0,0,MAX(ROUND(D13,0)/0.4,(ROUND(D13,0)+C5*W2)/0.6))</f>
        <v>0</v>
      </c>
      <c r="E17" s="21"/>
      <c r="F17" s="40">
        <f>IF(F13=0,0,MAX(F13/0.4,(F13+C5*W2)/0.6))</f>
        <v>0</v>
      </c>
      <c r="G17" s="21"/>
      <c r="H17" s="42"/>
      <c r="I17" s="21"/>
      <c r="J17" s="40">
        <f>IF(J19=0,0,MAX(J13/0.4,(J13+C5*W2)/0.6))</f>
        <v>0</v>
      </c>
      <c r="W17" s="23">
        <f>H11/0.755</f>
        <v>0</v>
      </c>
      <c r="X17" s="23">
        <f>H11/0.85</f>
        <v>0</v>
      </c>
    </row>
    <row r="18" spans="1:24" ht="9.75" customHeight="1" thickBot="1" thickTop="1">
      <c r="A18" s="10"/>
      <c r="B18" s="43"/>
      <c r="C18" s="19"/>
      <c r="D18" s="21"/>
      <c r="E18" s="21"/>
      <c r="F18" s="21"/>
      <c r="G18" s="21"/>
      <c r="H18" s="21"/>
      <c r="I18" s="21"/>
      <c r="J18" s="21"/>
      <c r="W18" s="23"/>
      <c r="X18" s="23"/>
    </row>
    <row r="19" spans="1:24" ht="36" customHeight="1" thickBot="1" thickTop="1">
      <c r="A19" s="12" t="s">
        <v>18</v>
      </c>
      <c r="B19" s="44">
        <f>B9-B11</f>
        <v>0</v>
      </c>
      <c r="C19" s="19"/>
      <c r="D19" s="44">
        <f>D9-D11</f>
        <v>0</v>
      </c>
      <c r="E19" s="21"/>
      <c r="F19" s="44">
        <f>F9-F11</f>
        <v>0</v>
      </c>
      <c r="G19" s="21"/>
      <c r="H19" s="44">
        <f>H9-H11</f>
        <v>0</v>
      </c>
      <c r="I19" s="21"/>
      <c r="J19" s="45"/>
      <c r="W19" s="23">
        <f>J19/0.245</f>
        <v>0</v>
      </c>
      <c r="X19" s="23">
        <f>J19/0.15</f>
        <v>0</v>
      </c>
    </row>
    <row r="20" spans="29:55" ht="18" thickTop="1">
      <c r="AC20" s="84" t="s">
        <v>19</v>
      </c>
      <c r="AD20" s="77">
        <v>80</v>
      </c>
      <c r="AG20" s="85">
        <f>B11</f>
        <v>0</v>
      </c>
      <c r="AH20" s="79">
        <f>$J$5</f>
        <v>0.13</v>
      </c>
      <c r="AI20" s="85">
        <f>B13</f>
        <v>0</v>
      </c>
      <c r="AJ20" s="85"/>
      <c r="AL20" s="85">
        <f>D11</f>
        <v>0</v>
      </c>
      <c r="AM20" s="79">
        <f>$J$5</f>
        <v>0.13</v>
      </c>
      <c r="AN20" s="85">
        <f>D13</f>
        <v>0</v>
      </c>
      <c r="AQ20" s="85">
        <f>F11</f>
        <v>0</v>
      </c>
      <c r="AR20" s="79">
        <f>$J$5</f>
        <v>0.13</v>
      </c>
      <c r="AS20" s="85">
        <f>F13</f>
        <v>0</v>
      </c>
      <c r="AV20" s="85">
        <f>H11</f>
        <v>0</v>
      </c>
      <c r="AW20" s="79">
        <f>$J$5</f>
        <v>0.13</v>
      </c>
      <c r="AX20" s="85">
        <f>H13</f>
        <v>0</v>
      </c>
      <c r="BA20" s="85">
        <f>J11</f>
        <v>0</v>
      </c>
      <c r="BB20" s="79">
        <f>$J$5</f>
        <v>0.13</v>
      </c>
      <c r="BC20" s="85">
        <f>J13</f>
        <v>0</v>
      </c>
    </row>
    <row r="21" spans="29:55" ht="17.25">
      <c r="AC21" s="84" t="s">
        <v>20</v>
      </c>
      <c r="AD21" s="77">
        <v>80</v>
      </c>
      <c r="AF21" s="4">
        <v>1</v>
      </c>
      <c r="AG21" s="85">
        <f>AG20</f>
        <v>0</v>
      </c>
      <c r="AH21" s="85">
        <f>AG21*($AH$20/12)</f>
        <v>0</v>
      </c>
      <c r="AI21" s="85">
        <f>$AI$20-AH21</f>
        <v>0</v>
      </c>
      <c r="AJ21" s="85"/>
      <c r="AK21" s="4">
        <v>1</v>
      </c>
      <c r="AL21" s="85">
        <f>AL20</f>
        <v>0</v>
      </c>
      <c r="AM21" s="85">
        <f>AL21*($AM$20/12)</f>
        <v>0</v>
      </c>
      <c r="AN21" s="85">
        <f>$AN$20-AM21</f>
        <v>0</v>
      </c>
      <c r="AO21" s="85"/>
      <c r="AP21" s="4">
        <v>1</v>
      </c>
      <c r="AQ21" s="85">
        <f>AQ20</f>
        <v>0</v>
      </c>
      <c r="AR21" s="85">
        <f>AQ21*($AR$20/12)</f>
        <v>0</v>
      </c>
      <c r="AS21" s="85">
        <f>$AS$20-AR21</f>
        <v>0</v>
      </c>
      <c r="AU21" s="4">
        <v>1</v>
      </c>
      <c r="AV21" s="85">
        <f>AV20</f>
        <v>0</v>
      </c>
      <c r="AW21" s="85">
        <f>AV21*($AW$20/12)</f>
        <v>0</v>
      </c>
      <c r="AX21" s="85">
        <f>$AX$20-AW21</f>
        <v>0</v>
      </c>
      <c r="AZ21" s="4">
        <v>1</v>
      </c>
      <c r="BA21" s="85">
        <f>BA20</f>
        <v>0</v>
      </c>
      <c r="BB21" s="85">
        <f>BA21*($BB$20/12)</f>
        <v>0</v>
      </c>
      <c r="BC21" s="85">
        <f>$BC$20-BB21</f>
        <v>0</v>
      </c>
    </row>
    <row r="22" spans="4:55" ht="17.25">
      <c r="D22" s="19"/>
      <c r="F22" s="86"/>
      <c r="H22" s="19"/>
      <c r="AC22" s="84" t="s">
        <v>21</v>
      </c>
      <c r="AD22" s="77">
        <v>120</v>
      </c>
      <c r="AF22" s="87">
        <f>AF21+1</f>
        <v>2</v>
      </c>
      <c r="AG22" s="85">
        <f>AG21-AI21</f>
        <v>0</v>
      </c>
      <c r="AH22" s="85">
        <f>AG22*($AH$20/12)</f>
        <v>0</v>
      </c>
      <c r="AI22" s="85">
        <f>$AI$20-AH22</f>
        <v>0</v>
      </c>
      <c r="AJ22" s="85"/>
      <c r="AK22" s="87">
        <f>AK21+1</f>
        <v>2</v>
      </c>
      <c r="AL22" s="85">
        <f>AL21-AN21</f>
        <v>0</v>
      </c>
      <c r="AM22" s="85">
        <f>AL22*($AM$20/12)</f>
        <v>0</v>
      </c>
      <c r="AN22" s="85">
        <f>$AN$20-AM22</f>
        <v>0</v>
      </c>
      <c r="AP22" s="87">
        <f>AP21+1</f>
        <v>2</v>
      </c>
      <c r="AQ22" s="85">
        <f>AQ21-AS21</f>
        <v>0</v>
      </c>
      <c r="AR22" s="85">
        <f>AQ22*($AM$20/12)</f>
        <v>0</v>
      </c>
      <c r="AS22" s="85">
        <f>$AS$20-AR22</f>
        <v>0</v>
      </c>
      <c r="AU22" s="87">
        <f>AU21+1</f>
        <v>2</v>
      </c>
      <c r="AV22" s="85">
        <f>AV21-AX21</f>
        <v>0</v>
      </c>
      <c r="AW22" s="85">
        <f>AV22*($AM$20/12)</f>
        <v>0</v>
      </c>
      <c r="AX22" s="85">
        <f>$AX$20-AW22</f>
        <v>0</v>
      </c>
      <c r="AZ22" s="87">
        <f>AZ21+1</f>
        <v>2</v>
      </c>
      <c r="BA22" s="85">
        <f>BA21-BC21</f>
        <v>0</v>
      </c>
      <c r="BB22" s="85">
        <f aca="true" t="shared" si="0" ref="BB22:BB56">BA22*($BB$20/12)</f>
        <v>0</v>
      </c>
      <c r="BC22" s="85">
        <f aca="true" t="shared" si="1" ref="BC22:BC56">$BC$20-BB22</f>
        <v>0</v>
      </c>
    </row>
    <row r="23" spans="29:55" ht="17.25">
      <c r="AC23" s="72" t="s">
        <v>22</v>
      </c>
      <c r="AD23" s="77">
        <v>120</v>
      </c>
      <c r="AF23" s="87">
        <f aca="true" t="shared" si="2" ref="AF23:AF56">AF22+1</f>
        <v>3</v>
      </c>
      <c r="AG23" s="85">
        <f aca="true" t="shared" si="3" ref="AG23:AG56">AG22-AI22</f>
        <v>0</v>
      </c>
      <c r="AH23" s="85">
        <f aca="true" t="shared" si="4" ref="AH23:AH56">AG23*($AH$20/12)</f>
        <v>0</v>
      </c>
      <c r="AI23" s="85">
        <f>$AI$20-AH23</f>
        <v>0</v>
      </c>
      <c r="AJ23" s="85"/>
      <c r="AK23" s="87">
        <f aca="true" t="shared" si="5" ref="AK23:AK56">AK22+1</f>
        <v>3</v>
      </c>
      <c r="AL23" s="85">
        <f aca="true" t="shared" si="6" ref="AL23:AL56">AL22-AN22</f>
        <v>0</v>
      </c>
      <c r="AM23" s="85">
        <f aca="true" t="shared" si="7" ref="AM23:AM56">AL23*($AM$20/12)</f>
        <v>0</v>
      </c>
      <c r="AN23" s="85">
        <f aca="true" t="shared" si="8" ref="AN23:AN56">$AN$20-AM23</f>
        <v>0</v>
      </c>
      <c r="AP23" s="87">
        <f aca="true" t="shared" si="9" ref="AP23:AP56">AP22+1</f>
        <v>3</v>
      </c>
      <c r="AQ23" s="85">
        <f aca="true" t="shared" si="10" ref="AQ23:AQ56">AQ22-AS22</f>
        <v>0</v>
      </c>
      <c r="AR23" s="85">
        <f aca="true" t="shared" si="11" ref="AR23:AR56">AQ23*($AM$20/12)</f>
        <v>0</v>
      </c>
      <c r="AS23" s="85">
        <f aca="true" t="shared" si="12" ref="AS23:AS56">$AS$20-AR23</f>
        <v>0</v>
      </c>
      <c r="AU23" s="87">
        <f aca="true" t="shared" si="13" ref="AU23:AU56">AU22+1</f>
        <v>3</v>
      </c>
      <c r="AV23" s="85">
        <f aca="true" t="shared" si="14" ref="AV23:AV56">AV22-AX22</f>
        <v>0</v>
      </c>
      <c r="AW23" s="85">
        <f aca="true" t="shared" si="15" ref="AW23:AW56">AV23*($AM$20/12)</f>
        <v>0</v>
      </c>
      <c r="AX23" s="85">
        <f aca="true" t="shared" si="16" ref="AX23:AX56">$AX$20-AW23</f>
        <v>0</v>
      </c>
      <c r="AZ23" s="87">
        <f aca="true" t="shared" si="17" ref="AZ23:AZ56">AZ22+1</f>
        <v>3</v>
      </c>
      <c r="BA23" s="85">
        <f aca="true" t="shared" si="18" ref="BA23:BA56">BA22-BC22</f>
        <v>0</v>
      </c>
      <c r="BB23" s="85">
        <f t="shared" si="0"/>
        <v>0</v>
      </c>
      <c r="BC23" s="85">
        <f t="shared" si="1"/>
        <v>0</v>
      </c>
    </row>
    <row r="24" spans="8:55" ht="17.25">
      <c r="H24" s="88"/>
      <c r="AC24" s="72" t="s">
        <v>23</v>
      </c>
      <c r="AD24" s="77">
        <v>80</v>
      </c>
      <c r="AF24" s="87">
        <f t="shared" si="2"/>
        <v>4</v>
      </c>
      <c r="AG24" s="85">
        <f t="shared" si="3"/>
        <v>0</v>
      </c>
      <c r="AH24" s="85">
        <f t="shared" si="4"/>
        <v>0</v>
      </c>
      <c r="AI24" s="85">
        <f aca="true" t="shared" si="19" ref="AI24:AI56">$AI$20-AH24</f>
        <v>0</v>
      </c>
      <c r="AJ24" s="85"/>
      <c r="AK24" s="87">
        <f t="shared" si="5"/>
        <v>4</v>
      </c>
      <c r="AL24" s="85">
        <f t="shared" si="6"/>
        <v>0</v>
      </c>
      <c r="AM24" s="85">
        <f t="shared" si="7"/>
        <v>0</v>
      </c>
      <c r="AN24" s="85">
        <f t="shared" si="8"/>
        <v>0</v>
      </c>
      <c r="AP24" s="87">
        <f t="shared" si="9"/>
        <v>4</v>
      </c>
      <c r="AQ24" s="85">
        <f t="shared" si="10"/>
        <v>0</v>
      </c>
      <c r="AR24" s="85">
        <f t="shared" si="11"/>
        <v>0</v>
      </c>
      <c r="AS24" s="85">
        <f t="shared" si="12"/>
        <v>0</v>
      </c>
      <c r="AU24" s="87">
        <f t="shared" si="13"/>
        <v>4</v>
      </c>
      <c r="AV24" s="85">
        <f t="shared" si="14"/>
        <v>0</v>
      </c>
      <c r="AW24" s="85">
        <f t="shared" si="15"/>
        <v>0</v>
      </c>
      <c r="AX24" s="85">
        <f t="shared" si="16"/>
        <v>0</v>
      </c>
      <c r="AZ24" s="87">
        <f t="shared" si="17"/>
        <v>4</v>
      </c>
      <c r="BA24" s="85">
        <f t="shared" si="18"/>
        <v>0</v>
      </c>
      <c r="BB24" s="85">
        <f t="shared" si="0"/>
        <v>0</v>
      </c>
      <c r="BC24" s="85">
        <f t="shared" si="1"/>
        <v>0</v>
      </c>
    </row>
    <row r="25" spans="29:55" ht="17.25">
      <c r="AC25" s="72" t="s">
        <v>24</v>
      </c>
      <c r="AD25" s="77">
        <v>100</v>
      </c>
      <c r="AF25" s="87">
        <f t="shared" si="2"/>
        <v>5</v>
      </c>
      <c r="AG25" s="85">
        <f t="shared" si="3"/>
        <v>0</v>
      </c>
      <c r="AH25" s="85">
        <f t="shared" si="4"/>
        <v>0</v>
      </c>
      <c r="AI25" s="85">
        <f t="shared" si="19"/>
        <v>0</v>
      </c>
      <c r="AJ25" s="85"/>
      <c r="AK25" s="87">
        <f t="shared" si="5"/>
        <v>5</v>
      </c>
      <c r="AL25" s="85">
        <f t="shared" si="6"/>
        <v>0</v>
      </c>
      <c r="AM25" s="85">
        <f t="shared" si="7"/>
        <v>0</v>
      </c>
      <c r="AN25" s="85">
        <f t="shared" si="8"/>
        <v>0</v>
      </c>
      <c r="AP25" s="87">
        <f t="shared" si="9"/>
        <v>5</v>
      </c>
      <c r="AQ25" s="85">
        <f t="shared" si="10"/>
        <v>0</v>
      </c>
      <c r="AR25" s="85">
        <f t="shared" si="11"/>
        <v>0</v>
      </c>
      <c r="AS25" s="85">
        <f t="shared" si="12"/>
        <v>0</v>
      </c>
      <c r="AU25" s="87">
        <f t="shared" si="13"/>
        <v>5</v>
      </c>
      <c r="AV25" s="85">
        <f t="shared" si="14"/>
        <v>0</v>
      </c>
      <c r="AW25" s="85">
        <f t="shared" si="15"/>
        <v>0</v>
      </c>
      <c r="AX25" s="85">
        <f t="shared" si="16"/>
        <v>0</v>
      </c>
      <c r="AZ25" s="87">
        <f t="shared" si="17"/>
        <v>5</v>
      </c>
      <c r="BA25" s="85">
        <f t="shared" si="18"/>
        <v>0</v>
      </c>
      <c r="BB25" s="85">
        <f t="shared" si="0"/>
        <v>0</v>
      </c>
      <c r="BC25" s="85">
        <f t="shared" si="1"/>
        <v>0</v>
      </c>
    </row>
    <row r="26" spans="29:55" ht="17.25">
      <c r="AC26" s="72" t="s">
        <v>25</v>
      </c>
      <c r="AD26" s="77">
        <v>100</v>
      </c>
      <c r="AF26" s="87">
        <f t="shared" si="2"/>
        <v>6</v>
      </c>
      <c r="AG26" s="85">
        <f t="shared" si="3"/>
        <v>0</v>
      </c>
      <c r="AH26" s="85">
        <f t="shared" si="4"/>
        <v>0</v>
      </c>
      <c r="AI26" s="85">
        <f t="shared" si="19"/>
        <v>0</v>
      </c>
      <c r="AJ26" s="85"/>
      <c r="AK26" s="87">
        <f t="shared" si="5"/>
        <v>6</v>
      </c>
      <c r="AL26" s="85">
        <f t="shared" si="6"/>
        <v>0</v>
      </c>
      <c r="AM26" s="85">
        <f t="shared" si="7"/>
        <v>0</v>
      </c>
      <c r="AN26" s="85">
        <f t="shared" si="8"/>
        <v>0</v>
      </c>
      <c r="AP26" s="87">
        <f t="shared" si="9"/>
        <v>6</v>
      </c>
      <c r="AQ26" s="85">
        <f t="shared" si="10"/>
        <v>0</v>
      </c>
      <c r="AR26" s="85">
        <f t="shared" si="11"/>
        <v>0</v>
      </c>
      <c r="AS26" s="85">
        <f t="shared" si="12"/>
        <v>0</v>
      </c>
      <c r="AU26" s="87">
        <f t="shared" si="13"/>
        <v>6</v>
      </c>
      <c r="AV26" s="85">
        <f t="shared" si="14"/>
        <v>0</v>
      </c>
      <c r="AW26" s="85">
        <f t="shared" si="15"/>
        <v>0</v>
      </c>
      <c r="AX26" s="85">
        <f t="shared" si="16"/>
        <v>0</v>
      </c>
      <c r="AZ26" s="87">
        <f t="shared" si="17"/>
        <v>6</v>
      </c>
      <c r="BA26" s="85">
        <f t="shared" si="18"/>
        <v>0</v>
      </c>
      <c r="BB26" s="85">
        <f t="shared" si="0"/>
        <v>0</v>
      </c>
      <c r="BC26" s="85">
        <f t="shared" si="1"/>
        <v>0</v>
      </c>
    </row>
    <row r="27" spans="29:55" ht="17.25">
      <c r="AC27" s="72" t="s">
        <v>26</v>
      </c>
      <c r="AD27" s="77">
        <v>80</v>
      </c>
      <c r="AF27" s="87">
        <f t="shared" si="2"/>
        <v>7</v>
      </c>
      <c r="AG27" s="85">
        <f t="shared" si="3"/>
        <v>0</v>
      </c>
      <c r="AH27" s="85">
        <f t="shared" si="4"/>
        <v>0</v>
      </c>
      <c r="AI27" s="85">
        <f t="shared" si="19"/>
        <v>0</v>
      </c>
      <c r="AJ27" s="85"/>
      <c r="AK27" s="87">
        <f t="shared" si="5"/>
        <v>7</v>
      </c>
      <c r="AL27" s="85">
        <f t="shared" si="6"/>
        <v>0</v>
      </c>
      <c r="AM27" s="85">
        <f t="shared" si="7"/>
        <v>0</v>
      </c>
      <c r="AN27" s="85">
        <f t="shared" si="8"/>
        <v>0</v>
      </c>
      <c r="AP27" s="87">
        <f t="shared" si="9"/>
        <v>7</v>
      </c>
      <c r="AQ27" s="85">
        <f t="shared" si="10"/>
        <v>0</v>
      </c>
      <c r="AR27" s="85">
        <f t="shared" si="11"/>
        <v>0</v>
      </c>
      <c r="AS27" s="85">
        <f t="shared" si="12"/>
        <v>0</v>
      </c>
      <c r="AU27" s="87">
        <f t="shared" si="13"/>
        <v>7</v>
      </c>
      <c r="AV27" s="85">
        <f t="shared" si="14"/>
        <v>0</v>
      </c>
      <c r="AW27" s="85">
        <f t="shared" si="15"/>
        <v>0</v>
      </c>
      <c r="AX27" s="85">
        <f t="shared" si="16"/>
        <v>0</v>
      </c>
      <c r="AZ27" s="87">
        <f t="shared" si="17"/>
        <v>7</v>
      </c>
      <c r="BA27" s="85">
        <f t="shared" si="18"/>
        <v>0</v>
      </c>
      <c r="BB27" s="85">
        <f t="shared" si="0"/>
        <v>0</v>
      </c>
      <c r="BC27" s="85">
        <f t="shared" si="1"/>
        <v>0</v>
      </c>
    </row>
    <row r="28" spans="29:55" ht="17.25">
      <c r="AC28" s="72" t="s">
        <v>27</v>
      </c>
      <c r="AD28" s="77">
        <v>100</v>
      </c>
      <c r="AF28" s="87">
        <f t="shared" si="2"/>
        <v>8</v>
      </c>
      <c r="AG28" s="85">
        <f t="shared" si="3"/>
        <v>0</v>
      </c>
      <c r="AH28" s="85">
        <f t="shared" si="4"/>
        <v>0</v>
      </c>
      <c r="AI28" s="85">
        <f t="shared" si="19"/>
        <v>0</v>
      </c>
      <c r="AJ28" s="85"/>
      <c r="AK28" s="87">
        <f t="shared" si="5"/>
        <v>8</v>
      </c>
      <c r="AL28" s="85">
        <f t="shared" si="6"/>
        <v>0</v>
      </c>
      <c r="AM28" s="85">
        <f t="shared" si="7"/>
        <v>0</v>
      </c>
      <c r="AN28" s="85">
        <f t="shared" si="8"/>
        <v>0</v>
      </c>
      <c r="AP28" s="87">
        <f t="shared" si="9"/>
        <v>8</v>
      </c>
      <c r="AQ28" s="85">
        <f t="shared" si="10"/>
        <v>0</v>
      </c>
      <c r="AR28" s="85">
        <f t="shared" si="11"/>
        <v>0</v>
      </c>
      <c r="AS28" s="85">
        <f t="shared" si="12"/>
        <v>0</v>
      </c>
      <c r="AU28" s="87">
        <f t="shared" si="13"/>
        <v>8</v>
      </c>
      <c r="AV28" s="85">
        <f t="shared" si="14"/>
        <v>0</v>
      </c>
      <c r="AW28" s="85">
        <f t="shared" si="15"/>
        <v>0</v>
      </c>
      <c r="AX28" s="85">
        <f t="shared" si="16"/>
        <v>0</v>
      </c>
      <c r="AZ28" s="87">
        <f t="shared" si="17"/>
        <v>8</v>
      </c>
      <c r="BA28" s="85">
        <f t="shared" si="18"/>
        <v>0</v>
      </c>
      <c r="BB28" s="85">
        <f t="shared" si="0"/>
        <v>0</v>
      </c>
      <c r="BC28" s="85">
        <f t="shared" si="1"/>
        <v>0</v>
      </c>
    </row>
    <row r="29" spans="29:55" ht="17.25">
      <c r="AC29" s="72" t="s">
        <v>28</v>
      </c>
      <c r="AD29" s="77">
        <v>100</v>
      </c>
      <c r="AF29" s="87">
        <f t="shared" si="2"/>
        <v>9</v>
      </c>
      <c r="AG29" s="85">
        <f t="shared" si="3"/>
        <v>0</v>
      </c>
      <c r="AH29" s="85">
        <f t="shared" si="4"/>
        <v>0</v>
      </c>
      <c r="AI29" s="85">
        <f t="shared" si="19"/>
        <v>0</v>
      </c>
      <c r="AJ29" s="85"/>
      <c r="AK29" s="87">
        <f t="shared" si="5"/>
        <v>9</v>
      </c>
      <c r="AL29" s="85">
        <f t="shared" si="6"/>
        <v>0</v>
      </c>
      <c r="AM29" s="85">
        <f t="shared" si="7"/>
        <v>0</v>
      </c>
      <c r="AN29" s="85">
        <f t="shared" si="8"/>
        <v>0</v>
      </c>
      <c r="AP29" s="87">
        <f t="shared" si="9"/>
        <v>9</v>
      </c>
      <c r="AQ29" s="85">
        <f t="shared" si="10"/>
        <v>0</v>
      </c>
      <c r="AR29" s="85">
        <f t="shared" si="11"/>
        <v>0</v>
      </c>
      <c r="AS29" s="85">
        <f t="shared" si="12"/>
        <v>0</v>
      </c>
      <c r="AU29" s="87">
        <f t="shared" si="13"/>
        <v>9</v>
      </c>
      <c r="AV29" s="85">
        <f t="shared" si="14"/>
        <v>0</v>
      </c>
      <c r="AW29" s="85">
        <f t="shared" si="15"/>
        <v>0</v>
      </c>
      <c r="AX29" s="85">
        <f t="shared" si="16"/>
        <v>0</v>
      </c>
      <c r="AZ29" s="87">
        <f t="shared" si="17"/>
        <v>9</v>
      </c>
      <c r="BA29" s="85">
        <f t="shared" si="18"/>
        <v>0</v>
      </c>
      <c r="BB29" s="85">
        <f t="shared" si="0"/>
        <v>0</v>
      </c>
      <c r="BC29" s="85">
        <f t="shared" si="1"/>
        <v>0</v>
      </c>
    </row>
    <row r="30" spans="29:55" ht="17.25">
      <c r="AC30" s="72" t="s">
        <v>29</v>
      </c>
      <c r="AD30" s="77">
        <v>120</v>
      </c>
      <c r="AF30" s="87">
        <f t="shared" si="2"/>
        <v>10</v>
      </c>
      <c r="AG30" s="85">
        <f t="shared" si="3"/>
        <v>0</v>
      </c>
      <c r="AH30" s="85">
        <f t="shared" si="4"/>
        <v>0</v>
      </c>
      <c r="AI30" s="85">
        <f t="shared" si="19"/>
        <v>0</v>
      </c>
      <c r="AJ30" s="85"/>
      <c r="AK30" s="87">
        <f t="shared" si="5"/>
        <v>10</v>
      </c>
      <c r="AL30" s="85">
        <f t="shared" si="6"/>
        <v>0</v>
      </c>
      <c r="AM30" s="85">
        <f t="shared" si="7"/>
        <v>0</v>
      </c>
      <c r="AN30" s="85">
        <f t="shared" si="8"/>
        <v>0</v>
      </c>
      <c r="AP30" s="87">
        <f t="shared" si="9"/>
        <v>10</v>
      </c>
      <c r="AQ30" s="85">
        <f t="shared" si="10"/>
        <v>0</v>
      </c>
      <c r="AR30" s="85">
        <f t="shared" si="11"/>
        <v>0</v>
      </c>
      <c r="AS30" s="85">
        <f t="shared" si="12"/>
        <v>0</v>
      </c>
      <c r="AU30" s="87">
        <f t="shared" si="13"/>
        <v>10</v>
      </c>
      <c r="AV30" s="85">
        <f t="shared" si="14"/>
        <v>0</v>
      </c>
      <c r="AW30" s="85">
        <f t="shared" si="15"/>
        <v>0</v>
      </c>
      <c r="AX30" s="85">
        <f t="shared" si="16"/>
        <v>0</v>
      </c>
      <c r="AZ30" s="87">
        <f t="shared" si="17"/>
        <v>10</v>
      </c>
      <c r="BA30" s="85">
        <f t="shared" si="18"/>
        <v>0</v>
      </c>
      <c r="BB30" s="85">
        <f t="shared" si="0"/>
        <v>0</v>
      </c>
      <c r="BC30" s="85">
        <f t="shared" si="1"/>
        <v>0</v>
      </c>
    </row>
    <row r="31" spans="29:55" ht="17.25">
      <c r="AC31" s="72" t="s">
        <v>30</v>
      </c>
      <c r="AD31" s="77">
        <v>80</v>
      </c>
      <c r="AF31" s="87">
        <f t="shared" si="2"/>
        <v>11</v>
      </c>
      <c r="AG31" s="85">
        <f t="shared" si="3"/>
        <v>0</v>
      </c>
      <c r="AH31" s="85">
        <f t="shared" si="4"/>
        <v>0</v>
      </c>
      <c r="AI31" s="85">
        <f t="shared" si="19"/>
        <v>0</v>
      </c>
      <c r="AJ31" s="85"/>
      <c r="AK31" s="87">
        <f t="shared" si="5"/>
        <v>11</v>
      </c>
      <c r="AL31" s="85">
        <f t="shared" si="6"/>
        <v>0</v>
      </c>
      <c r="AM31" s="85">
        <f t="shared" si="7"/>
        <v>0</v>
      </c>
      <c r="AN31" s="85">
        <f t="shared" si="8"/>
        <v>0</v>
      </c>
      <c r="AP31" s="87">
        <f t="shared" si="9"/>
        <v>11</v>
      </c>
      <c r="AQ31" s="85">
        <f t="shared" si="10"/>
        <v>0</v>
      </c>
      <c r="AR31" s="85">
        <f t="shared" si="11"/>
        <v>0</v>
      </c>
      <c r="AS31" s="85">
        <f t="shared" si="12"/>
        <v>0</v>
      </c>
      <c r="AU31" s="87">
        <f t="shared" si="13"/>
        <v>11</v>
      </c>
      <c r="AV31" s="85">
        <f t="shared" si="14"/>
        <v>0</v>
      </c>
      <c r="AW31" s="85">
        <f t="shared" si="15"/>
        <v>0</v>
      </c>
      <c r="AX31" s="85">
        <f t="shared" si="16"/>
        <v>0</v>
      </c>
      <c r="AZ31" s="87">
        <f t="shared" si="17"/>
        <v>11</v>
      </c>
      <c r="BA31" s="85">
        <f t="shared" si="18"/>
        <v>0</v>
      </c>
      <c r="BB31" s="85">
        <f t="shared" si="0"/>
        <v>0</v>
      </c>
      <c r="BC31" s="85">
        <f t="shared" si="1"/>
        <v>0</v>
      </c>
    </row>
    <row r="32" spans="29:55" ht="17.25">
      <c r="AC32" s="72" t="s">
        <v>31</v>
      </c>
      <c r="AD32" s="77">
        <v>80</v>
      </c>
      <c r="AF32" s="87">
        <f t="shared" si="2"/>
        <v>12</v>
      </c>
      <c r="AG32" s="85">
        <f t="shared" si="3"/>
        <v>0</v>
      </c>
      <c r="AH32" s="85">
        <f t="shared" si="4"/>
        <v>0</v>
      </c>
      <c r="AI32" s="85">
        <f t="shared" si="19"/>
        <v>0</v>
      </c>
      <c r="AJ32" s="85"/>
      <c r="AK32" s="87">
        <f t="shared" si="5"/>
        <v>12</v>
      </c>
      <c r="AL32" s="85">
        <f t="shared" si="6"/>
        <v>0</v>
      </c>
      <c r="AM32" s="85">
        <f t="shared" si="7"/>
        <v>0</v>
      </c>
      <c r="AN32" s="85">
        <f t="shared" si="8"/>
        <v>0</v>
      </c>
      <c r="AP32" s="87">
        <f t="shared" si="9"/>
        <v>12</v>
      </c>
      <c r="AQ32" s="85">
        <f t="shared" si="10"/>
        <v>0</v>
      </c>
      <c r="AR32" s="85">
        <f t="shared" si="11"/>
        <v>0</v>
      </c>
      <c r="AS32" s="85">
        <f t="shared" si="12"/>
        <v>0</v>
      </c>
      <c r="AU32" s="87">
        <f t="shared" si="13"/>
        <v>12</v>
      </c>
      <c r="AV32" s="85">
        <f t="shared" si="14"/>
        <v>0</v>
      </c>
      <c r="AW32" s="85">
        <f t="shared" si="15"/>
        <v>0</v>
      </c>
      <c r="AX32" s="85">
        <f t="shared" si="16"/>
        <v>0</v>
      </c>
      <c r="AZ32" s="87">
        <f t="shared" si="17"/>
        <v>12</v>
      </c>
      <c r="BA32" s="85">
        <f t="shared" si="18"/>
        <v>0</v>
      </c>
      <c r="BB32" s="85">
        <f t="shared" si="0"/>
        <v>0</v>
      </c>
      <c r="BC32" s="85">
        <f t="shared" si="1"/>
        <v>0</v>
      </c>
    </row>
    <row r="33" spans="29:55" ht="17.25">
      <c r="AC33" s="72" t="s">
        <v>1</v>
      </c>
      <c r="AD33" s="77">
        <v>100</v>
      </c>
      <c r="AF33" s="87">
        <f t="shared" si="2"/>
        <v>13</v>
      </c>
      <c r="AG33" s="85">
        <f t="shared" si="3"/>
        <v>0</v>
      </c>
      <c r="AH33" s="85">
        <f t="shared" si="4"/>
        <v>0</v>
      </c>
      <c r="AI33" s="85">
        <f t="shared" si="19"/>
        <v>0</v>
      </c>
      <c r="AJ33" s="85"/>
      <c r="AK33" s="87">
        <f t="shared" si="5"/>
        <v>13</v>
      </c>
      <c r="AL33" s="85">
        <f t="shared" si="6"/>
        <v>0</v>
      </c>
      <c r="AM33" s="85">
        <f t="shared" si="7"/>
        <v>0</v>
      </c>
      <c r="AN33" s="85">
        <f t="shared" si="8"/>
        <v>0</v>
      </c>
      <c r="AP33" s="87">
        <f t="shared" si="9"/>
        <v>13</v>
      </c>
      <c r="AQ33" s="85">
        <f t="shared" si="10"/>
        <v>0</v>
      </c>
      <c r="AR33" s="85">
        <f t="shared" si="11"/>
        <v>0</v>
      </c>
      <c r="AS33" s="85">
        <f t="shared" si="12"/>
        <v>0</v>
      </c>
      <c r="AU33" s="87">
        <f t="shared" si="13"/>
        <v>13</v>
      </c>
      <c r="AV33" s="85">
        <f t="shared" si="14"/>
        <v>0</v>
      </c>
      <c r="AW33" s="85">
        <f t="shared" si="15"/>
        <v>0</v>
      </c>
      <c r="AX33" s="85">
        <f t="shared" si="16"/>
        <v>0</v>
      </c>
      <c r="AZ33" s="87">
        <f t="shared" si="17"/>
        <v>13</v>
      </c>
      <c r="BA33" s="85">
        <f t="shared" si="18"/>
        <v>0</v>
      </c>
      <c r="BB33" s="85">
        <f t="shared" si="0"/>
        <v>0</v>
      </c>
      <c r="BC33" s="85">
        <f t="shared" si="1"/>
        <v>0</v>
      </c>
    </row>
    <row r="34" spans="29:55" ht="17.25">
      <c r="AC34" s="72" t="s">
        <v>32</v>
      </c>
      <c r="AD34" s="77">
        <v>100</v>
      </c>
      <c r="AF34" s="87">
        <f t="shared" si="2"/>
        <v>14</v>
      </c>
      <c r="AG34" s="85">
        <f t="shared" si="3"/>
        <v>0</v>
      </c>
      <c r="AH34" s="85">
        <f t="shared" si="4"/>
        <v>0</v>
      </c>
      <c r="AI34" s="85">
        <f t="shared" si="19"/>
        <v>0</v>
      </c>
      <c r="AJ34" s="85"/>
      <c r="AK34" s="87">
        <f t="shared" si="5"/>
        <v>14</v>
      </c>
      <c r="AL34" s="85">
        <f t="shared" si="6"/>
        <v>0</v>
      </c>
      <c r="AM34" s="85">
        <f t="shared" si="7"/>
        <v>0</v>
      </c>
      <c r="AN34" s="85">
        <f t="shared" si="8"/>
        <v>0</v>
      </c>
      <c r="AP34" s="87">
        <f t="shared" si="9"/>
        <v>14</v>
      </c>
      <c r="AQ34" s="85">
        <f t="shared" si="10"/>
        <v>0</v>
      </c>
      <c r="AR34" s="85">
        <f t="shared" si="11"/>
        <v>0</v>
      </c>
      <c r="AS34" s="85">
        <f t="shared" si="12"/>
        <v>0</v>
      </c>
      <c r="AU34" s="87">
        <f t="shared" si="13"/>
        <v>14</v>
      </c>
      <c r="AV34" s="85">
        <f t="shared" si="14"/>
        <v>0</v>
      </c>
      <c r="AW34" s="85">
        <f t="shared" si="15"/>
        <v>0</v>
      </c>
      <c r="AX34" s="85">
        <f t="shared" si="16"/>
        <v>0</v>
      </c>
      <c r="AZ34" s="87">
        <f t="shared" si="17"/>
        <v>14</v>
      </c>
      <c r="BA34" s="85">
        <f t="shared" si="18"/>
        <v>0</v>
      </c>
      <c r="BB34" s="85">
        <f t="shared" si="0"/>
        <v>0</v>
      </c>
      <c r="BC34" s="85">
        <f t="shared" si="1"/>
        <v>0</v>
      </c>
    </row>
    <row r="35" spans="29:55" ht="17.25">
      <c r="AC35" s="72" t="s">
        <v>33</v>
      </c>
      <c r="AD35" s="77">
        <v>100</v>
      </c>
      <c r="AF35" s="87">
        <f t="shared" si="2"/>
        <v>15</v>
      </c>
      <c r="AG35" s="85">
        <f t="shared" si="3"/>
        <v>0</v>
      </c>
      <c r="AH35" s="85">
        <f t="shared" si="4"/>
        <v>0</v>
      </c>
      <c r="AI35" s="85">
        <f t="shared" si="19"/>
        <v>0</v>
      </c>
      <c r="AJ35" s="85"/>
      <c r="AK35" s="87">
        <f t="shared" si="5"/>
        <v>15</v>
      </c>
      <c r="AL35" s="85">
        <f t="shared" si="6"/>
        <v>0</v>
      </c>
      <c r="AM35" s="85">
        <f t="shared" si="7"/>
        <v>0</v>
      </c>
      <c r="AN35" s="85">
        <f t="shared" si="8"/>
        <v>0</v>
      </c>
      <c r="AP35" s="87">
        <f t="shared" si="9"/>
        <v>15</v>
      </c>
      <c r="AQ35" s="85">
        <f t="shared" si="10"/>
        <v>0</v>
      </c>
      <c r="AR35" s="85">
        <f t="shared" si="11"/>
        <v>0</v>
      </c>
      <c r="AS35" s="85">
        <f t="shared" si="12"/>
        <v>0</v>
      </c>
      <c r="AU35" s="87">
        <f t="shared" si="13"/>
        <v>15</v>
      </c>
      <c r="AV35" s="85">
        <f t="shared" si="14"/>
        <v>0</v>
      </c>
      <c r="AW35" s="85">
        <f t="shared" si="15"/>
        <v>0</v>
      </c>
      <c r="AX35" s="85">
        <f t="shared" si="16"/>
        <v>0</v>
      </c>
      <c r="AZ35" s="87">
        <f t="shared" si="17"/>
        <v>15</v>
      </c>
      <c r="BA35" s="85">
        <f t="shared" si="18"/>
        <v>0</v>
      </c>
      <c r="BB35" s="85">
        <f t="shared" si="0"/>
        <v>0</v>
      </c>
      <c r="BC35" s="85">
        <f t="shared" si="1"/>
        <v>0</v>
      </c>
    </row>
    <row r="36" spans="29:55" ht="17.25">
      <c r="AC36" s="72" t="s">
        <v>34</v>
      </c>
      <c r="AD36" s="77">
        <v>80</v>
      </c>
      <c r="AF36" s="87">
        <f t="shared" si="2"/>
        <v>16</v>
      </c>
      <c r="AG36" s="85">
        <f t="shared" si="3"/>
        <v>0</v>
      </c>
      <c r="AH36" s="85">
        <f t="shared" si="4"/>
        <v>0</v>
      </c>
      <c r="AI36" s="85">
        <f t="shared" si="19"/>
        <v>0</v>
      </c>
      <c r="AJ36" s="85"/>
      <c r="AK36" s="87">
        <f t="shared" si="5"/>
        <v>16</v>
      </c>
      <c r="AL36" s="85">
        <f t="shared" si="6"/>
        <v>0</v>
      </c>
      <c r="AM36" s="85">
        <f t="shared" si="7"/>
        <v>0</v>
      </c>
      <c r="AN36" s="85">
        <f t="shared" si="8"/>
        <v>0</v>
      </c>
      <c r="AP36" s="87">
        <f t="shared" si="9"/>
        <v>16</v>
      </c>
      <c r="AQ36" s="85">
        <f t="shared" si="10"/>
        <v>0</v>
      </c>
      <c r="AR36" s="85">
        <f t="shared" si="11"/>
        <v>0</v>
      </c>
      <c r="AS36" s="85">
        <f t="shared" si="12"/>
        <v>0</v>
      </c>
      <c r="AU36" s="87">
        <f t="shared" si="13"/>
        <v>16</v>
      </c>
      <c r="AV36" s="85">
        <f t="shared" si="14"/>
        <v>0</v>
      </c>
      <c r="AW36" s="85">
        <f t="shared" si="15"/>
        <v>0</v>
      </c>
      <c r="AX36" s="85">
        <f t="shared" si="16"/>
        <v>0</v>
      </c>
      <c r="AZ36" s="87">
        <f t="shared" si="17"/>
        <v>16</v>
      </c>
      <c r="BA36" s="85">
        <f t="shared" si="18"/>
        <v>0</v>
      </c>
      <c r="BB36" s="85">
        <f t="shared" si="0"/>
        <v>0</v>
      </c>
      <c r="BC36" s="85">
        <f t="shared" si="1"/>
        <v>0</v>
      </c>
    </row>
    <row r="37" spans="29:55" ht="17.25">
      <c r="AC37" s="72" t="s">
        <v>35</v>
      </c>
      <c r="AD37" s="77">
        <v>80</v>
      </c>
      <c r="AF37" s="87">
        <f t="shared" si="2"/>
        <v>17</v>
      </c>
      <c r="AG37" s="85">
        <f t="shared" si="3"/>
        <v>0</v>
      </c>
      <c r="AH37" s="85">
        <f t="shared" si="4"/>
        <v>0</v>
      </c>
      <c r="AI37" s="85">
        <f t="shared" si="19"/>
        <v>0</v>
      </c>
      <c r="AJ37" s="85"/>
      <c r="AK37" s="87">
        <f t="shared" si="5"/>
        <v>17</v>
      </c>
      <c r="AL37" s="85">
        <f t="shared" si="6"/>
        <v>0</v>
      </c>
      <c r="AM37" s="85">
        <f t="shared" si="7"/>
        <v>0</v>
      </c>
      <c r="AN37" s="85">
        <f t="shared" si="8"/>
        <v>0</v>
      </c>
      <c r="AP37" s="87">
        <f t="shared" si="9"/>
        <v>17</v>
      </c>
      <c r="AQ37" s="85">
        <f t="shared" si="10"/>
        <v>0</v>
      </c>
      <c r="AR37" s="85">
        <f t="shared" si="11"/>
        <v>0</v>
      </c>
      <c r="AS37" s="85">
        <f t="shared" si="12"/>
        <v>0</v>
      </c>
      <c r="AU37" s="87">
        <f t="shared" si="13"/>
        <v>17</v>
      </c>
      <c r="AV37" s="85">
        <f t="shared" si="14"/>
        <v>0</v>
      </c>
      <c r="AW37" s="85">
        <f t="shared" si="15"/>
        <v>0</v>
      </c>
      <c r="AX37" s="85">
        <f t="shared" si="16"/>
        <v>0</v>
      </c>
      <c r="AZ37" s="87">
        <f t="shared" si="17"/>
        <v>17</v>
      </c>
      <c r="BA37" s="85">
        <f t="shared" si="18"/>
        <v>0</v>
      </c>
      <c r="BB37" s="85">
        <f t="shared" si="0"/>
        <v>0</v>
      </c>
      <c r="BC37" s="85">
        <f t="shared" si="1"/>
        <v>0</v>
      </c>
    </row>
    <row r="38" spans="29:55" ht="17.25">
      <c r="AC38" s="72" t="s">
        <v>36</v>
      </c>
      <c r="AD38" s="77">
        <v>120</v>
      </c>
      <c r="AF38" s="87">
        <f t="shared" si="2"/>
        <v>18</v>
      </c>
      <c r="AG38" s="85">
        <f t="shared" si="3"/>
        <v>0</v>
      </c>
      <c r="AH38" s="85">
        <f t="shared" si="4"/>
        <v>0</v>
      </c>
      <c r="AI38" s="85">
        <f t="shared" si="19"/>
        <v>0</v>
      </c>
      <c r="AJ38" s="85"/>
      <c r="AK38" s="87">
        <f t="shared" si="5"/>
        <v>18</v>
      </c>
      <c r="AL38" s="85">
        <f t="shared" si="6"/>
        <v>0</v>
      </c>
      <c r="AM38" s="85">
        <f t="shared" si="7"/>
        <v>0</v>
      </c>
      <c r="AN38" s="85">
        <f t="shared" si="8"/>
        <v>0</v>
      </c>
      <c r="AP38" s="87">
        <f t="shared" si="9"/>
        <v>18</v>
      </c>
      <c r="AQ38" s="85">
        <f t="shared" si="10"/>
        <v>0</v>
      </c>
      <c r="AR38" s="85">
        <f t="shared" si="11"/>
        <v>0</v>
      </c>
      <c r="AS38" s="85">
        <f t="shared" si="12"/>
        <v>0</v>
      </c>
      <c r="AU38" s="87">
        <f t="shared" si="13"/>
        <v>18</v>
      </c>
      <c r="AV38" s="85">
        <f t="shared" si="14"/>
        <v>0</v>
      </c>
      <c r="AW38" s="85">
        <f t="shared" si="15"/>
        <v>0</v>
      </c>
      <c r="AX38" s="85">
        <f t="shared" si="16"/>
        <v>0</v>
      </c>
      <c r="AZ38" s="87">
        <f t="shared" si="17"/>
        <v>18</v>
      </c>
      <c r="BA38" s="85">
        <f t="shared" si="18"/>
        <v>0</v>
      </c>
      <c r="BB38" s="85">
        <f t="shared" si="0"/>
        <v>0</v>
      </c>
      <c r="BC38" s="85">
        <f t="shared" si="1"/>
        <v>0</v>
      </c>
    </row>
    <row r="39" spans="29:55" ht="17.25">
      <c r="AC39" s="72" t="s">
        <v>37</v>
      </c>
      <c r="AD39" s="77">
        <v>80</v>
      </c>
      <c r="AF39" s="87">
        <f t="shared" si="2"/>
        <v>19</v>
      </c>
      <c r="AG39" s="85">
        <f t="shared" si="3"/>
        <v>0</v>
      </c>
      <c r="AH39" s="85">
        <f t="shared" si="4"/>
        <v>0</v>
      </c>
      <c r="AI39" s="85">
        <f t="shared" si="19"/>
        <v>0</v>
      </c>
      <c r="AJ39" s="85"/>
      <c r="AK39" s="87">
        <f t="shared" si="5"/>
        <v>19</v>
      </c>
      <c r="AL39" s="85">
        <f t="shared" si="6"/>
        <v>0</v>
      </c>
      <c r="AM39" s="85">
        <f t="shared" si="7"/>
        <v>0</v>
      </c>
      <c r="AN39" s="85">
        <f t="shared" si="8"/>
        <v>0</v>
      </c>
      <c r="AP39" s="87">
        <f t="shared" si="9"/>
        <v>19</v>
      </c>
      <c r="AQ39" s="85">
        <f t="shared" si="10"/>
        <v>0</v>
      </c>
      <c r="AR39" s="85">
        <f t="shared" si="11"/>
        <v>0</v>
      </c>
      <c r="AS39" s="85">
        <f t="shared" si="12"/>
        <v>0</v>
      </c>
      <c r="AU39" s="87">
        <f t="shared" si="13"/>
        <v>19</v>
      </c>
      <c r="AV39" s="85">
        <f t="shared" si="14"/>
        <v>0</v>
      </c>
      <c r="AW39" s="85">
        <f t="shared" si="15"/>
        <v>0</v>
      </c>
      <c r="AX39" s="85">
        <f t="shared" si="16"/>
        <v>0</v>
      </c>
      <c r="AZ39" s="87">
        <f t="shared" si="17"/>
        <v>19</v>
      </c>
      <c r="BA39" s="85">
        <f t="shared" si="18"/>
        <v>0</v>
      </c>
      <c r="BB39" s="85">
        <f t="shared" si="0"/>
        <v>0</v>
      </c>
      <c r="BC39" s="85">
        <f t="shared" si="1"/>
        <v>0</v>
      </c>
    </row>
    <row r="40" spans="29:55" ht="17.25">
      <c r="AC40" s="72" t="s">
        <v>38</v>
      </c>
      <c r="AD40" s="77">
        <v>80</v>
      </c>
      <c r="AF40" s="87">
        <f t="shared" si="2"/>
        <v>20</v>
      </c>
      <c r="AG40" s="85">
        <f t="shared" si="3"/>
        <v>0</v>
      </c>
      <c r="AH40" s="85">
        <f t="shared" si="4"/>
        <v>0</v>
      </c>
      <c r="AI40" s="85">
        <f t="shared" si="19"/>
        <v>0</v>
      </c>
      <c r="AJ40" s="85"/>
      <c r="AK40" s="87">
        <f t="shared" si="5"/>
        <v>20</v>
      </c>
      <c r="AL40" s="85">
        <f t="shared" si="6"/>
        <v>0</v>
      </c>
      <c r="AM40" s="85">
        <f t="shared" si="7"/>
        <v>0</v>
      </c>
      <c r="AN40" s="85">
        <f t="shared" si="8"/>
        <v>0</v>
      </c>
      <c r="AP40" s="87">
        <f t="shared" si="9"/>
        <v>20</v>
      </c>
      <c r="AQ40" s="85">
        <f t="shared" si="10"/>
        <v>0</v>
      </c>
      <c r="AR40" s="85">
        <f t="shared" si="11"/>
        <v>0</v>
      </c>
      <c r="AS40" s="85">
        <f t="shared" si="12"/>
        <v>0</v>
      </c>
      <c r="AU40" s="87">
        <f t="shared" si="13"/>
        <v>20</v>
      </c>
      <c r="AV40" s="85">
        <f t="shared" si="14"/>
        <v>0</v>
      </c>
      <c r="AW40" s="85">
        <f t="shared" si="15"/>
        <v>0</v>
      </c>
      <c r="AX40" s="85">
        <f t="shared" si="16"/>
        <v>0</v>
      </c>
      <c r="AZ40" s="87">
        <f t="shared" si="17"/>
        <v>20</v>
      </c>
      <c r="BA40" s="85">
        <f t="shared" si="18"/>
        <v>0</v>
      </c>
      <c r="BB40" s="85">
        <f t="shared" si="0"/>
        <v>0</v>
      </c>
      <c r="BC40" s="85">
        <f t="shared" si="1"/>
        <v>0</v>
      </c>
    </row>
    <row r="41" spans="29:55" ht="17.25">
      <c r="AC41" s="72" t="s">
        <v>39</v>
      </c>
      <c r="AD41" s="77">
        <v>120</v>
      </c>
      <c r="AF41" s="87">
        <f t="shared" si="2"/>
        <v>21</v>
      </c>
      <c r="AG41" s="85">
        <f t="shared" si="3"/>
        <v>0</v>
      </c>
      <c r="AH41" s="85">
        <f t="shared" si="4"/>
        <v>0</v>
      </c>
      <c r="AI41" s="85">
        <f t="shared" si="19"/>
        <v>0</v>
      </c>
      <c r="AJ41" s="85"/>
      <c r="AK41" s="87">
        <f t="shared" si="5"/>
        <v>21</v>
      </c>
      <c r="AL41" s="85">
        <f t="shared" si="6"/>
        <v>0</v>
      </c>
      <c r="AM41" s="85">
        <f t="shared" si="7"/>
        <v>0</v>
      </c>
      <c r="AN41" s="85">
        <f t="shared" si="8"/>
        <v>0</v>
      </c>
      <c r="AP41" s="87">
        <f t="shared" si="9"/>
        <v>21</v>
      </c>
      <c r="AQ41" s="85">
        <f t="shared" si="10"/>
        <v>0</v>
      </c>
      <c r="AR41" s="85">
        <f t="shared" si="11"/>
        <v>0</v>
      </c>
      <c r="AS41" s="85">
        <f t="shared" si="12"/>
        <v>0</v>
      </c>
      <c r="AU41" s="87">
        <f t="shared" si="13"/>
        <v>21</v>
      </c>
      <c r="AV41" s="85">
        <f t="shared" si="14"/>
        <v>0</v>
      </c>
      <c r="AW41" s="85">
        <f t="shared" si="15"/>
        <v>0</v>
      </c>
      <c r="AX41" s="85">
        <f t="shared" si="16"/>
        <v>0</v>
      </c>
      <c r="AZ41" s="87">
        <f t="shared" si="17"/>
        <v>21</v>
      </c>
      <c r="BA41" s="85">
        <f t="shared" si="18"/>
        <v>0</v>
      </c>
      <c r="BB41" s="85">
        <f t="shared" si="0"/>
        <v>0</v>
      </c>
      <c r="BC41" s="85">
        <f t="shared" si="1"/>
        <v>0</v>
      </c>
    </row>
    <row r="42" spans="29:55" ht="17.25">
      <c r="AC42" s="72" t="s">
        <v>40</v>
      </c>
      <c r="AD42" s="77">
        <v>120</v>
      </c>
      <c r="AF42" s="87">
        <f t="shared" si="2"/>
        <v>22</v>
      </c>
      <c r="AG42" s="85">
        <f t="shared" si="3"/>
        <v>0</v>
      </c>
      <c r="AH42" s="85">
        <f t="shared" si="4"/>
        <v>0</v>
      </c>
      <c r="AI42" s="85">
        <f t="shared" si="19"/>
        <v>0</v>
      </c>
      <c r="AJ42" s="85"/>
      <c r="AK42" s="87">
        <f t="shared" si="5"/>
        <v>22</v>
      </c>
      <c r="AL42" s="85">
        <f t="shared" si="6"/>
        <v>0</v>
      </c>
      <c r="AM42" s="85">
        <f t="shared" si="7"/>
        <v>0</v>
      </c>
      <c r="AN42" s="85">
        <f t="shared" si="8"/>
        <v>0</v>
      </c>
      <c r="AP42" s="87">
        <f t="shared" si="9"/>
        <v>22</v>
      </c>
      <c r="AQ42" s="85">
        <f t="shared" si="10"/>
        <v>0</v>
      </c>
      <c r="AR42" s="85">
        <f t="shared" si="11"/>
        <v>0</v>
      </c>
      <c r="AS42" s="85">
        <f t="shared" si="12"/>
        <v>0</v>
      </c>
      <c r="AU42" s="87">
        <f t="shared" si="13"/>
        <v>22</v>
      </c>
      <c r="AV42" s="85">
        <f t="shared" si="14"/>
        <v>0</v>
      </c>
      <c r="AW42" s="85">
        <f t="shared" si="15"/>
        <v>0</v>
      </c>
      <c r="AX42" s="85">
        <f t="shared" si="16"/>
        <v>0</v>
      </c>
      <c r="AZ42" s="87">
        <f t="shared" si="17"/>
        <v>22</v>
      </c>
      <c r="BA42" s="85">
        <f t="shared" si="18"/>
        <v>0</v>
      </c>
      <c r="BB42" s="85">
        <f t="shared" si="0"/>
        <v>0</v>
      </c>
      <c r="BC42" s="85">
        <f t="shared" si="1"/>
        <v>0</v>
      </c>
    </row>
    <row r="43" spans="29:55" ht="17.25">
      <c r="AC43" s="72" t="s">
        <v>41</v>
      </c>
      <c r="AD43" s="77">
        <v>100</v>
      </c>
      <c r="AF43" s="87">
        <f t="shared" si="2"/>
        <v>23</v>
      </c>
      <c r="AG43" s="85">
        <f t="shared" si="3"/>
        <v>0</v>
      </c>
      <c r="AH43" s="85">
        <f t="shared" si="4"/>
        <v>0</v>
      </c>
      <c r="AI43" s="85">
        <f t="shared" si="19"/>
        <v>0</v>
      </c>
      <c r="AJ43" s="85"/>
      <c r="AK43" s="87">
        <f t="shared" si="5"/>
        <v>23</v>
      </c>
      <c r="AL43" s="85">
        <f t="shared" si="6"/>
        <v>0</v>
      </c>
      <c r="AM43" s="85">
        <f t="shared" si="7"/>
        <v>0</v>
      </c>
      <c r="AN43" s="85">
        <f t="shared" si="8"/>
        <v>0</v>
      </c>
      <c r="AP43" s="87">
        <f t="shared" si="9"/>
        <v>23</v>
      </c>
      <c r="AQ43" s="85">
        <f t="shared" si="10"/>
        <v>0</v>
      </c>
      <c r="AR43" s="85">
        <f t="shared" si="11"/>
        <v>0</v>
      </c>
      <c r="AS43" s="85">
        <f t="shared" si="12"/>
        <v>0</v>
      </c>
      <c r="AU43" s="87">
        <f t="shared" si="13"/>
        <v>23</v>
      </c>
      <c r="AV43" s="85">
        <f t="shared" si="14"/>
        <v>0</v>
      </c>
      <c r="AW43" s="85">
        <f t="shared" si="15"/>
        <v>0</v>
      </c>
      <c r="AX43" s="85">
        <f t="shared" si="16"/>
        <v>0</v>
      </c>
      <c r="AZ43" s="87">
        <f t="shared" si="17"/>
        <v>23</v>
      </c>
      <c r="BA43" s="85">
        <f t="shared" si="18"/>
        <v>0</v>
      </c>
      <c r="BB43" s="85">
        <f t="shared" si="0"/>
        <v>0</v>
      </c>
      <c r="BC43" s="85">
        <f t="shared" si="1"/>
        <v>0</v>
      </c>
    </row>
    <row r="44" spans="29:55" ht="17.25">
      <c r="AC44" s="72" t="s">
        <v>42</v>
      </c>
      <c r="AD44" s="77">
        <v>100</v>
      </c>
      <c r="AF44" s="87">
        <f t="shared" si="2"/>
        <v>24</v>
      </c>
      <c r="AG44" s="85">
        <f t="shared" si="3"/>
        <v>0</v>
      </c>
      <c r="AH44" s="85">
        <f t="shared" si="4"/>
        <v>0</v>
      </c>
      <c r="AI44" s="85">
        <f t="shared" si="19"/>
        <v>0</v>
      </c>
      <c r="AJ44" s="85"/>
      <c r="AK44" s="87">
        <f t="shared" si="5"/>
        <v>24</v>
      </c>
      <c r="AL44" s="85">
        <f t="shared" si="6"/>
        <v>0</v>
      </c>
      <c r="AM44" s="85">
        <f t="shared" si="7"/>
        <v>0</v>
      </c>
      <c r="AN44" s="85">
        <f t="shared" si="8"/>
        <v>0</v>
      </c>
      <c r="AP44" s="87">
        <f t="shared" si="9"/>
        <v>24</v>
      </c>
      <c r="AQ44" s="85">
        <f t="shared" si="10"/>
        <v>0</v>
      </c>
      <c r="AR44" s="85">
        <f t="shared" si="11"/>
        <v>0</v>
      </c>
      <c r="AS44" s="85">
        <f t="shared" si="12"/>
        <v>0</v>
      </c>
      <c r="AU44" s="87">
        <f t="shared" si="13"/>
        <v>24</v>
      </c>
      <c r="AV44" s="85">
        <f t="shared" si="14"/>
        <v>0</v>
      </c>
      <c r="AW44" s="85">
        <f t="shared" si="15"/>
        <v>0</v>
      </c>
      <c r="AX44" s="85">
        <f t="shared" si="16"/>
        <v>0</v>
      </c>
      <c r="AZ44" s="87">
        <f t="shared" si="17"/>
        <v>24</v>
      </c>
      <c r="BA44" s="85">
        <f t="shared" si="18"/>
        <v>0</v>
      </c>
      <c r="BB44" s="85">
        <f t="shared" si="0"/>
        <v>0</v>
      </c>
      <c r="BC44" s="85">
        <f t="shared" si="1"/>
        <v>0</v>
      </c>
    </row>
    <row r="45" spans="29:55" ht="17.25">
      <c r="AC45" s="72" t="s">
        <v>43</v>
      </c>
      <c r="AD45" s="77">
        <v>100</v>
      </c>
      <c r="AF45" s="87">
        <f t="shared" si="2"/>
        <v>25</v>
      </c>
      <c r="AG45" s="85">
        <f t="shared" si="3"/>
        <v>0</v>
      </c>
      <c r="AH45" s="85">
        <f t="shared" si="4"/>
        <v>0</v>
      </c>
      <c r="AI45" s="85">
        <f t="shared" si="19"/>
        <v>0</v>
      </c>
      <c r="AJ45" s="85"/>
      <c r="AK45" s="87">
        <f t="shared" si="5"/>
        <v>25</v>
      </c>
      <c r="AL45" s="85">
        <f t="shared" si="6"/>
        <v>0</v>
      </c>
      <c r="AM45" s="85">
        <f t="shared" si="7"/>
        <v>0</v>
      </c>
      <c r="AN45" s="85">
        <f t="shared" si="8"/>
        <v>0</v>
      </c>
      <c r="AP45" s="87">
        <f t="shared" si="9"/>
        <v>25</v>
      </c>
      <c r="AQ45" s="85">
        <f t="shared" si="10"/>
        <v>0</v>
      </c>
      <c r="AR45" s="85">
        <f t="shared" si="11"/>
        <v>0</v>
      </c>
      <c r="AS45" s="85">
        <f t="shared" si="12"/>
        <v>0</v>
      </c>
      <c r="AU45" s="87">
        <f t="shared" si="13"/>
        <v>25</v>
      </c>
      <c r="AV45" s="85">
        <f t="shared" si="14"/>
        <v>0</v>
      </c>
      <c r="AW45" s="85">
        <f t="shared" si="15"/>
        <v>0</v>
      </c>
      <c r="AX45" s="85">
        <f t="shared" si="16"/>
        <v>0</v>
      </c>
      <c r="AZ45" s="87">
        <f t="shared" si="17"/>
        <v>25</v>
      </c>
      <c r="BA45" s="85">
        <f t="shared" si="18"/>
        <v>0</v>
      </c>
      <c r="BB45" s="85">
        <f t="shared" si="0"/>
        <v>0</v>
      </c>
      <c r="BC45" s="85">
        <f t="shared" si="1"/>
        <v>0</v>
      </c>
    </row>
    <row r="46" spans="29:55" ht="17.25">
      <c r="AC46" s="72" t="s">
        <v>44</v>
      </c>
      <c r="AD46" s="77">
        <v>80</v>
      </c>
      <c r="AF46" s="87">
        <f t="shared" si="2"/>
        <v>26</v>
      </c>
      <c r="AG46" s="85">
        <f t="shared" si="3"/>
        <v>0</v>
      </c>
      <c r="AH46" s="85">
        <f t="shared" si="4"/>
        <v>0</v>
      </c>
      <c r="AI46" s="85">
        <f t="shared" si="19"/>
        <v>0</v>
      </c>
      <c r="AJ46" s="85"/>
      <c r="AK46" s="87">
        <f t="shared" si="5"/>
        <v>26</v>
      </c>
      <c r="AL46" s="85">
        <f t="shared" si="6"/>
        <v>0</v>
      </c>
      <c r="AM46" s="85">
        <f t="shared" si="7"/>
        <v>0</v>
      </c>
      <c r="AN46" s="85">
        <f t="shared" si="8"/>
        <v>0</v>
      </c>
      <c r="AP46" s="87">
        <f t="shared" si="9"/>
        <v>26</v>
      </c>
      <c r="AQ46" s="85">
        <f t="shared" si="10"/>
        <v>0</v>
      </c>
      <c r="AR46" s="85">
        <f t="shared" si="11"/>
        <v>0</v>
      </c>
      <c r="AS46" s="85">
        <f t="shared" si="12"/>
        <v>0</v>
      </c>
      <c r="AU46" s="87">
        <f t="shared" si="13"/>
        <v>26</v>
      </c>
      <c r="AV46" s="85">
        <f t="shared" si="14"/>
        <v>0</v>
      </c>
      <c r="AW46" s="85">
        <f t="shared" si="15"/>
        <v>0</v>
      </c>
      <c r="AX46" s="85">
        <f t="shared" si="16"/>
        <v>0</v>
      </c>
      <c r="AZ46" s="87">
        <f t="shared" si="17"/>
        <v>26</v>
      </c>
      <c r="BA46" s="85">
        <f t="shared" si="18"/>
        <v>0</v>
      </c>
      <c r="BB46" s="85">
        <f t="shared" si="0"/>
        <v>0</v>
      </c>
      <c r="BC46" s="85">
        <f t="shared" si="1"/>
        <v>0</v>
      </c>
    </row>
    <row r="47" spans="29:55" ht="17.25">
      <c r="AC47" s="72" t="s">
        <v>45</v>
      </c>
      <c r="AD47" s="77">
        <v>80</v>
      </c>
      <c r="AF47" s="87">
        <f t="shared" si="2"/>
        <v>27</v>
      </c>
      <c r="AG47" s="85">
        <f t="shared" si="3"/>
        <v>0</v>
      </c>
      <c r="AH47" s="85">
        <f t="shared" si="4"/>
        <v>0</v>
      </c>
      <c r="AI47" s="85">
        <f t="shared" si="19"/>
        <v>0</v>
      </c>
      <c r="AJ47" s="85"/>
      <c r="AK47" s="87">
        <f t="shared" si="5"/>
        <v>27</v>
      </c>
      <c r="AL47" s="85">
        <f t="shared" si="6"/>
        <v>0</v>
      </c>
      <c r="AM47" s="85">
        <f t="shared" si="7"/>
        <v>0</v>
      </c>
      <c r="AN47" s="85">
        <f t="shared" si="8"/>
        <v>0</v>
      </c>
      <c r="AP47" s="87">
        <f t="shared" si="9"/>
        <v>27</v>
      </c>
      <c r="AQ47" s="85">
        <f t="shared" si="10"/>
        <v>0</v>
      </c>
      <c r="AR47" s="85">
        <f t="shared" si="11"/>
        <v>0</v>
      </c>
      <c r="AS47" s="85">
        <f t="shared" si="12"/>
        <v>0</v>
      </c>
      <c r="AU47" s="87">
        <f t="shared" si="13"/>
        <v>27</v>
      </c>
      <c r="AV47" s="85">
        <f t="shared" si="14"/>
        <v>0</v>
      </c>
      <c r="AW47" s="85">
        <f t="shared" si="15"/>
        <v>0</v>
      </c>
      <c r="AX47" s="85">
        <f t="shared" si="16"/>
        <v>0</v>
      </c>
      <c r="AZ47" s="87">
        <f t="shared" si="17"/>
        <v>27</v>
      </c>
      <c r="BA47" s="85">
        <f t="shared" si="18"/>
        <v>0</v>
      </c>
      <c r="BB47" s="85">
        <f t="shared" si="0"/>
        <v>0</v>
      </c>
      <c r="BC47" s="85">
        <f t="shared" si="1"/>
        <v>0</v>
      </c>
    </row>
    <row r="48" spans="29:55" ht="17.25">
      <c r="AC48" s="72" t="s">
        <v>46</v>
      </c>
      <c r="AD48" s="77">
        <v>100</v>
      </c>
      <c r="AF48" s="87">
        <f t="shared" si="2"/>
        <v>28</v>
      </c>
      <c r="AG48" s="85">
        <f t="shared" si="3"/>
        <v>0</v>
      </c>
      <c r="AH48" s="85">
        <f t="shared" si="4"/>
        <v>0</v>
      </c>
      <c r="AI48" s="85">
        <f t="shared" si="19"/>
        <v>0</v>
      </c>
      <c r="AJ48" s="85"/>
      <c r="AK48" s="87">
        <f t="shared" si="5"/>
        <v>28</v>
      </c>
      <c r="AL48" s="85">
        <f t="shared" si="6"/>
        <v>0</v>
      </c>
      <c r="AM48" s="85">
        <f t="shared" si="7"/>
        <v>0</v>
      </c>
      <c r="AN48" s="85">
        <f t="shared" si="8"/>
        <v>0</v>
      </c>
      <c r="AP48" s="87">
        <f t="shared" si="9"/>
        <v>28</v>
      </c>
      <c r="AQ48" s="85">
        <f t="shared" si="10"/>
        <v>0</v>
      </c>
      <c r="AR48" s="85">
        <f t="shared" si="11"/>
        <v>0</v>
      </c>
      <c r="AS48" s="85">
        <f t="shared" si="12"/>
        <v>0</v>
      </c>
      <c r="AU48" s="87">
        <f t="shared" si="13"/>
        <v>28</v>
      </c>
      <c r="AV48" s="85">
        <f t="shared" si="14"/>
        <v>0</v>
      </c>
      <c r="AW48" s="85">
        <f t="shared" si="15"/>
        <v>0</v>
      </c>
      <c r="AX48" s="85">
        <f t="shared" si="16"/>
        <v>0</v>
      </c>
      <c r="AZ48" s="87">
        <f t="shared" si="17"/>
        <v>28</v>
      </c>
      <c r="BA48" s="85">
        <f t="shared" si="18"/>
        <v>0</v>
      </c>
      <c r="BB48" s="85">
        <f t="shared" si="0"/>
        <v>0</v>
      </c>
      <c r="BC48" s="85">
        <f t="shared" si="1"/>
        <v>0</v>
      </c>
    </row>
    <row r="49" spans="29:55" ht="17.25">
      <c r="AC49" s="72" t="s">
        <v>47</v>
      </c>
      <c r="AD49" s="77">
        <v>100</v>
      </c>
      <c r="AF49" s="87">
        <f t="shared" si="2"/>
        <v>29</v>
      </c>
      <c r="AG49" s="85">
        <f t="shared" si="3"/>
        <v>0</v>
      </c>
      <c r="AH49" s="85">
        <f t="shared" si="4"/>
        <v>0</v>
      </c>
      <c r="AI49" s="85">
        <f t="shared" si="19"/>
        <v>0</v>
      </c>
      <c r="AJ49" s="85"/>
      <c r="AK49" s="87">
        <f t="shared" si="5"/>
        <v>29</v>
      </c>
      <c r="AL49" s="85">
        <f t="shared" si="6"/>
        <v>0</v>
      </c>
      <c r="AM49" s="85">
        <f t="shared" si="7"/>
        <v>0</v>
      </c>
      <c r="AN49" s="85">
        <f t="shared" si="8"/>
        <v>0</v>
      </c>
      <c r="AP49" s="87">
        <f t="shared" si="9"/>
        <v>29</v>
      </c>
      <c r="AQ49" s="85">
        <f t="shared" si="10"/>
        <v>0</v>
      </c>
      <c r="AR49" s="85">
        <f t="shared" si="11"/>
        <v>0</v>
      </c>
      <c r="AS49" s="85">
        <f t="shared" si="12"/>
        <v>0</v>
      </c>
      <c r="AU49" s="87">
        <f t="shared" si="13"/>
        <v>29</v>
      </c>
      <c r="AV49" s="85">
        <f t="shared" si="14"/>
        <v>0</v>
      </c>
      <c r="AW49" s="85">
        <f t="shared" si="15"/>
        <v>0</v>
      </c>
      <c r="AX49" s="85">
        <f t="shared" si="16"/>
        <v>0</v>
      </c>
      <c r="AZ49" s="87">
        <f t="shared" si="17"/>
        <v>29</v>
      </c>
      <c r="BA49" s="85">
        <f t="shared" si="18"/>
        <v>0</v>
      </c>
      <c r="BB49" s="85">
        <f t="shared" si="0"/>
        <v>0</v>
      </c>
      <c r="BC49" s="85">
        <f t="shared" si="1"/>
        <v>0</v>
      </c>
    </row>
    <row r="50" spans="29:55" ht="17.25">
      <c r="AC50" s="72" t="s">
        <v>48</v>
      </c>
      <c r="AD50" s="77">
        <v>80</v>
      </c>
      <c r="AF50" s="87">
        <f t="shared" si="2"/>
        <v>30</v>
      </c>
      <c r="AG50" s="85">
        <f t="shared" si="3"/>
        <v>0</v>
      </c>
      <c r="AH50" s="85">
        <f t="shared" si="4"/>
        <v>0</v>
      </c>
      <c r="AI50" s="85">
        <f t="shared" si="19"/>
        <v>0</v>
      </c>
      <c r="AJ50" s="85"/>
      <c r="AK50" s="87">
        <f t="shared" si="5"/>
        <v>30</v>
      </c>
      <c r="AL50" s="85">
        <f t="shared" si="6"/>
        <v>0</v>
      </c>
      <c r="AM50" s="85">
        <f t="shared" si="7"/>
        <v>0</v>
      </c>
      <c r="AN50" s="85">
        <f t="shared" si="8"/>
        <v>0</v>
      </c>
      <c r="AP50" s="87">
        <f t="shared" si="9"/>
        <v>30</v>
      </c>
      <c r="AQ50" s="85">
        <f t="shared" si="10"/>
        <v>0</v>
      </c>
      <c r="AR50" s="85">
        <f t="shared" si="11"/>
        <v>0</v>
      </c>
      <c r="AS50" s="85">
        <f t="shared" si="12"/>
        <v>0</v>
      </c>
      <c r="AU50" s="87">
        <f t="shared" si="13"/>
        <v>30</v>
      </c>
      <c r="AV50" s="85">
        <f t="shared" si="14"/>
        <v>0</v>
      </c>
      <c r="AW50" s="85">
        <f t="shared" si="15"/>
        <v>0</v>
      </c>
      <c r="AX50" s="85">
        <f t="shared" si="16"/>
        <v>0</v>
      </c>
      <c r="AZ50" s="87">
        <f t="shared" si="17"/>
        <v>30</v>
      </c>
      <c r="BA50" s="85">
        <f t="shared" si="18"/>
        <v>0</v>
      </c>
      <c r="BB50" s="85">
        <f t="shared" si="0"/>
        <v>0</v>
      </c>
      <c r="BC50" s="85">
        <f t="shared" si="1"/>
        <v>0</v>
      </c>
    </row>
    <row r="51" spans="29:55" ht="17.25">
      <c r="AC51" s="72" t="s">
        <v>49</v>
      </c>
      <c r="AD51" s="77">
        <v>100</v>
      </c>
      <c r="AF51" s="87">
        <f t="shared" si="2"/>
        <v>31</v>
      </c>
      <c r="AG51" s="85">
        <f t="shared" si="3"/>
        <v>0</v>
      </c>
      <c r="AH51" s="85">
        <f t="shared" si="4"/>
        <v>0</v>
      </c>
      <c r="AI51" s="85">
        <f t="shared" si="19"/>
        <v>0</v>
      </c>
      <c r="AJ51" s="85"/>
      <c r="AK51" s="87">
        <f t="shared" si="5"/>
        <v>31</v>
      </c>
      <c r="AL51" s="85">
        <f t="shared" si="6"/>
        <v>0</v>
      </c>
      <c r="AM51" s="85">
        <f t="shared" si="7"/>
        <v>0</v>
      </c>
      <c r="AN51" s="85">
        <f t="shared" si="8"/>
        <v>0</v>
      </c>
      <c r="AP51" s="87">
        <f t="shared" si="9"/>
        <v>31</v>
      </c>
      <c r="AQ51" s="85">
        <f t="shared" si="10"/>
        <v>0</v>
      </c>
      <c r="AR51" s="85">
        <f t="shared" si="11"/>
        <v>0</v>
      </c>
      <c r="AS51" s="85">
        <f t="shared" si="12"/>
        <v>0</v>
      </c>
      <c r="AU51" s="87">
        <f t="shared" si="13"/>
        <v>31</v>
      </c>
      <c r="AV51" s="85">
        <f t="shared" si="14"/>
        <v>0</v>
      </c>
      <c r="AW51" s="85">
        <f t="shared" si="15"/>
        <v>0</v>
      </c>
      <c r="AX51" s="85">
        <f t="shared" si="16"/>
        <v>0</v>
      </c>
      <c r="AZ51" s="87">
        <f t="shared" si="17"/>
        <v>31</v>
      </c>
      <c r="BA51" s="85">
        <f t="shared" si="18"/>
        <v>0</v>
      </c>
      <c r="BB51" s="85">
        <f t="shared" si="0"/>
        <v>0</v>
      </c>
      <c r="BC51" s="85">
        <f t="shared" si="1"/>
        <v>0</v>
      </c>
    </row>
    <row r="52" spans="29:55" ht="17.25">
      <c r="AC52" s="72" t="s">
        <v>50</v>
      </c>
      <c r="AD52" s="77">
        <v>100</v>
      </c>
      <c r="AF52" s="87">
        <f t="shared" si="2"/>
        <v>32</v>
      </c>
      <c r="AG52" s="85">
        <f t="shared" si="3"/>
        <v>0</v>
      </c>
      <c r="AH52" s="85">
        <f t="shared" si="4"/>
        <v>0</v>
      </c>
      <c r="AI52" s="85">
        <f t="shared" si="19"/>
        <v>0</v>
      </c>
      <c r="AJ52" s="85"/>
      <c r="AK52" s="87">
        <f t="shared" si="5"/>
        <v>32</v>
      </c>
      <c r="AL52" s="85">
        <f t="shared" si="6"/>
        <v>0</v>
      </c>
      <c r="AM52" s="85">
        <f t="shared" si="7"/>
        <v>0</v>
      </c>
      <c r="AN52" s="85">
        <f t="shared" si="8"/>
        <v>0</v>
      </c>
      <c r="AP52" s="87">
        <f t="shared" si="9"/>
        <v>32</v>
      </c>
      <c r="AQ52" s="85">
        <f t="shared" si="10"/>
        <v>0</v>
      </c>
      <c r="AR52" s="85">
        <f t="shared" si="11"/>
        <v>0</v>
      </c>
      <c r="AS52" s="85">
        <f t="shared" si="12"/>
        <v>0</v>
      </c>
      <c r="AU52" s="87">
        <f t="shared" si="13"/>
        <v>32</v>
      </c>
      <c r="AV52" s="85">
        <f t="shared" si="14"/>
        <v>0</v>
      </c>
      <c r="AW52" s="85">
        <f t="shared" si="15"/>
        <v>0</v>
      </c>
      <c r="AX52" s="85">
        <f t="shared" si="16"/>
        <v>0</v>
      </c>
      <c r="AZ52" s="87">
        <f t="shared" si="17"/>
        <v>32</v>
      </c>
      <c r="BA52" s="85">
        <f t="shared" si="18"/>
        <v>0</v>
      </c>
      <c r="BB52" s="85">
        <f t="shared" si="0"/>
        <v>0</v>
      </c>
      <c r="BC52" s="85">
        <f t="shared" si="1"/>
        <v>0</v>
      </c>
    </row>
    <row r="53" spans="29:55" ht="17.25">
      <c r="AC53" s="72" t="s">
        <v>51</v>
      </c>
      <c r="AD53" s="77">
        <v>80</v>
      </c>
      <c r="AF53" s="87">
        <f t="shared" si="2"/>
        <v>33</v>
      </c>
      <c r="AG53" s="85">
        <f t="shared" si="3"/>
        <v>0</v>
      </c>
      <c r="AH53" s="85">
        <f t="shared" si="4"/>
        <v>0</v>
      </c>
      <c r="AI53" s="85">
        <f t="shared" si="19"/>
        <v>0</v>
      </c>
      <c r="AJ53" s="85"/>
      <c r="AK53" s="87">
        <f t="shared" si="5"/>
        <v>33</v>
      </c>
      <c r="AL53" s="85">
        <f t="shared" si="6"/>
        <v>0</v>
      </c>
      <c r="AM53" s="85">
        <f t="shared" si="7"/>
        <v>0</v>
      </c>
      <c r="AN53" s="85">
        <f t="shared" si="8"/>
        <v>0</v>
      </c>
      <c r="AP53" s="87">
        <f t="shared" si="9"/>
        <v>33</v>
      </c>
      <c r="AQ53" s="85">
        <f t="shared" si="10"/>
        <v>0</v>
      </c>
      <c r="AR53" s="85">
        <f t="shared" si="11"/>
        <v>0</v>
      </c>
      <c r="AS53" s="85">
        <f t="shared" si="12"/>
        <v>0</v>
      </c>
      <c r="AU53" s="87">
        <f t="shared" si="13"/>
        <v>33</v>
      </c>
      <c r="AV53" s="85">
        <f t="shared" si="14"/>
        <v>0</v>
      </c>
      <c r="AW53" s="85">
        <f t="shared" si="15"/>
        <v>0</v>
      </c>
      <c r="AX53" s="85">
        <f t="shared" si="16"/>
        <v>0</v>
      </c>
      <c r="AZ53" s="87">
        <f t="shared" si="17"/>
        <v>33</v>
      </c>
      <c r="BA53" s="85">
        <f t="shared" si="18"/>
        <v>0</v>
      </c>
      <c r="BB53" s="85">
        <f t="shared" si="0"/>
        <v>0</v>
      </c>
      <c r="BC53" s="85">
        <f t="shared" si="1"/>
        <v>0</v>
      </c>
    </row>
    <row r="54" spans="29:55" ht="17.25">
      <c r="AC54" s="72" t="s">
        <v>52</v>
      </c>
      <c r="AD54" s="77">
        <v>100</v>
      </c>
      <c r="AF54" s="87">
        <f t="shared" si="2"/>
        <v>34</v>
      </c>
      <c r="AG54" s="85">
        <f t="shared" si="3"/>
        <v>0</v>
      </c>
      <c r="AH54" s="85">
        <f t="shared" si="4"/>
        <v>0</v>
      </c>
      <c r="AI54" s="85">
        <f t="shared" si="19"/>
        <v>0</v>
      </c>
      <c r="AJ54" s="85"/>
      <c r="AK54" s="87">
        <f t="shared" si="5"/>
        <v>34</v>
      </c>
      <c r="AL54" s="85">
        <f t="shared" si="6"/>
        <v>0</v>
      </c>
      <c r="AM54" s="85">
        <f t="shared" si="7"/>
        <v>0</v>
      </c>
      <c r="AN54" s="85">
        <f t="shared" si="8"/>
        <v>0</v>
      </c>
      <c r="AP54" s="87">
        <f t="shared" si="9"/>
        <v>34</v>
      </c>
      <c r="AQ54" s="85">
        <f t="shared" si="10"/>
        <v>0</v>
      </c>
      <c r="AR54" s="85">
        <f t="shared" si="11"/>
        <v>0</v>
      </c>
      <c r="AS54" s="85">
        <f t="shared" si="12"/>
        <v>0</v>
      </c>
      <c r="AU54" s="87">
        <f t="shared" si="13"/>
        <v>34</v>
      </c>
      <c r="AV54" s="85">
        <f t="shared" si="14"/>
        <v>0</v>
      </c>
      <c r="AW54" s="85">
        <f t="shared" si="15"/>
        <v>0</v>
      </c>
      <c r="AX54" s="85">
        <f t="shared" si="16"/>
        <v>0</v>
      </c>
      <c r="AZ54" s="87">
        <f t="shared" si="17"/>
        <v>34</v>
      </c>
      <c r="BA54" s="85">
        <f t="shared" si="18"/>
        <v>0</v>
      </c>
      <c r="BB54" s="85">
        <f t="shared" si="0"/>
        <v>0</v>
      </c>
      <c r="BC54" s="85">
        <f t="shared" si="1"/>
        <v>0</v>
      </c>
    </row>
    <row r="55" spans="29:55" ht="17.25">
      <c r="AC55" s="72" t="s">
        <v>53</v>
      </c>
      <c r="AD55" s="77">
        <v>80</v>
      </c>
      <c r="AF55" s="87">
        <f t="shared" si="2"/>
        <v>35</v>
      </c>
      <c r="AG55" s="85">
        <f t="shared" si="3"/>
        <v>0</v>
      </c>
      <c r="AH55" s="85">
        <f t="shared" si="4"/>
        <v>0</v>
      </c>
      <c r="AI55" s="85">
        <f t="shared" si="19"/>
        <v>0</v>
      </c>
      <c r="AJ55" s="85"/>
      <c r="AK55" s="87">
        <f t="shared" si="5"/>
        <v>35</v>
      </c>
      <c r="AL55" s="85">
        <f t="shared" si="6"/>
        <v>0</v>
      </c>
      <c r="AM55" s="85">
        <f t="shared" si="7"/>
        <v>0</v>
      </c>
      <c r="AN55" s="85">
        <f t="shared" si="8"/>
        <v>0</v>
      </c>
      <c r="AP55" s="87">
        <f t="shared" si="9"/>
        <v>35</v>
      </c>
      <c r="AQ55" s="85">
        <f t="shared" si="10"/>
        <v>0</v>
      </c>
      <c r="AR55" s="85">
        <f t="shared" si="11"/>
        <v>0</v>
      </c>
      <c r="AS55" s="85">
        <f t="shared" si="12"/>
        <v>0</v>
      </c>
      <c r="AU55" s="87">
        <f t="shared" si="13"/>
        <v>35</v>
      </c>
      <c r="AV55" s="85">
        <f t="shared" si="14"/>
        <v>0</v>
      </c>
      <c r="AW55" s="85">
        <f t="shared" si="15"/>
        <v>0</v>
      </c>
      <c r="AX55" s="85">
        <f t="shared" si="16"/>
        <v>0</v>
      </c>
      <c r="AZ55" s="87">
        <f t="shared" si="17"/>
        <v>35</v>
      </c>
      <c r="BA55" s="85">
        <f t="shared" si="18"/>
        <v>0</v>
      </c>
      <c r="BB55" s="85">
        <f t="shared" si="0"/>
        <v>0</v>
      </c>
      <c r="BC55" s="85">
        <f t="shared" si="1"/>
        <v>0</v>
      </c>
    </row>
    <row r="56" spans="29:55" ht="17.25">
      <c r="AC56" s="72" t="s">
        <v>54</v>
      </c>
      <c r="AD56" s="77">
        <v>80</v>
      </c>
      <c r="AF56" s="87">
        <f t="shared" si="2"/>
        <v>36</v>
      </c>
      <c r="AG56" s="85">
        <f t="shared" si="3"/>
        <v>0</v>
      </c>
      <c r="AH56" s="85">
        <f t="shared" si="4"/>
        <v>0</v>
      </c>
      <c r="AI56" s="85">
        <f t="shared" si="19"/>
        <v>0</v>
      </c>
      <c r="AJ56" s="85"/>
      <c r="AK56" s="87">
        <f t="shared" si="5"/>
        <v>36</v>
      </c>
      <c r="AL56" s="85">
        <f t="shared" si="6"/>
        <v>0</v>
      </c>
      <c r="AM56" s="85">
        <f t="shared" si="7"/>
        <v>0</v>
      </c>
      <c r="AN56" s="85">
        <f t="shared" si="8"/>
        <v>0</v>
      </c>
      <c r="AP56" s="87">
        <f t="shared" si="9"/>
        <v>36</v>
      </c>
      <c r="AQ56" s="85">
        <f t="shared" si="10"/>
        <v>0</v>
      </c>
      <c r="AR56" s="85">
        <f t="shared" si="11"/>
        <v>0</v>
      </c>
      <c r="AS56" s="85">
        <f t="shared" si="12"/>
        <v>0</v>
      </c>
      <c r="AU56" s="87">
        <f t="shared" si="13"/>
        <v>36</v>
      </c>
      <c r="AV56" s="85">
        <f t="shared" si="14"/>
        <v>0</v>
      </c>
      <c r="AW56" s="85">
        <f t="shared" si="15"/>
        <v>0</v>
      </c>
      <c r="AX56" s="85">
        <f t="shared" si="16"/>
        <v>0</v>
      </c>
      <c r="AZ56" s="87">
        <f t="shared" si="17"/>
        <v>36</v>
      </c>
      <c r="BA56" s="85">
        <f t="shared" si="18"/>
        <v>0</v>
      </c>
      <c r="BB56" s="85">
        <f t="shared" si="0"/>
        <v>0</v>
      </c>
      <c r="BC56" s="85">
        <f t="shared" si="1"/>
        <v>0</v>
      </c>
    </row>
    <row r="57" spans="29:36" ht="17.25">
      <c r="AC57" s="72" t="s">
        <v>55</v>
      </c>
      <c r="AD57" s="77">
        <v>100</v>
      </c>
      <c r="AF57" s="87"/>
      <c r="AG57" s="85"/>
      <c r="AH57" s="85"/>
      <c r="AI57" s="85"/>
      <c r="AJ57" s="85"/>
    </row>
    <row r="58" spans="29:36" ht="17.25">
      <c r="AC58" s="72" t="s">
        <v>56</v>
      </c>
      <c r="AD58" s="77">
        <v>80</v>
      </c>
      <c r="AF58" s="87"/>
      <c r="AG58" s="85"/>
      <c r="AH58" s="85"/>
      <c r="AI58" s="85"/>
      <c r="AJ58" s="85"/>
    </row>
    <row r="59" spans="29:36" ht="17.25">
      <c r="AC59" s="72" t="s">
        <v>57</v>
      </c>
      <c r="AD59" s="77">
        <v>100</v>
      </c>
      <c r="AF59" s="87"/>
      <c r="AG59" s="85"/>
      <c r="AH59" s="85"/>
      <c r="AI59" s="85"/>
      <c r="AJ59" s="85"/>
    </row>
    <row r="60" spans="29:36" ht="17.25">
      <c r="AC60" s="72" t="s">
        <v>58</v>
      </c>
      <c r="AD60" s="77">
        <v>80</v>
      </c>
      <c r="AF60" s="87"/>
      <c r="AG60" s="85"/>
      <c r="AH60" s="85"/>
      <c r="AI60" s="85"/>
      <c r="AJ60" s="85"/>
    </row>
    <row r="61" spans="29:36" ht="17.25">
      <c r="AC61" s="72" t="s">
        <v>59</v>
      </c>
      <c r="AD61" s="77">
        <v>100</v>
      </c>
      <c r="AF61" s="87"/>
      <c r="AG61" s="85"/>
      <c r="AH61" s="85"/>
      <c r="AI61" s="85"/>
      <c r="AJ61" s="85"/>
    </row>
    <row r="62" spans="29:36" ht="17.25">
      <c r="AC62" s="72" t="s">
        <v>60</v>
      </c>
      <c r="AD62" s="77">
        <v>120</v>
      </c>
      <c r="AF62" s="87"/>
      <c r="AG62" s="85"/>
      <c r="AH62" s="85"/>
      <c r="AI62" s="85"/>
      <c r="AJ62" s="85"/>
    </row>
    <row r="63" spans="29:36" ht="17.25">
      <c r="AC63" s="72" t="s">
        <v>61</v>
      </c>
      <c r="AD63" s="77">
        <v>80</v>
      </c>
      <c r="AF63" s="87"/>
      <c r="AG63" s="85"/>
      <c r="AH63" s="85"/>
      <c r="AI63" s="85"/>
      <c r="AJ63" s="85"/>
    </row>
    <row r="64" spans="29:36" ht="17.25">
      <c r="AC64" s="72" t="s">
        <v>62</v>
      </c>
      <c r="AD64" s="77">
        <v>100</v>
      </c>
      <c r="AF64" s="87"/>
      <c r="AG64" s="85"/>
      <c r="AH64" s="85"/>
      <c r="AI64" s="85"/>
      <c r="AJ64" s="85"/>
    </row>
    <row r="65" spans="29:36" ht="17.25">
      <c r="AC65" s="72" t="s">
        <v>63</v>
      </c>
      <c r="AD65" s="77">
        <v>120</v>
      </c>
      <c r="AF65" s="87"/>
      <c r="AG65" s="85"/>
      <c r="AH65" s="85"/>
      <c r="AI65" s="85"/>
      <c r="AJ65" s="85"/>
    </row>
    <row r="66" spans="29:36" ht="17.25">
      <c r="AC66" s="72" t="s">
        <v>64</v>
      </c>
      <c r="AD66" s="77">
        <v>120</v>
      </c>
      <c r="AF66" s="87"/>
      <c r="AG66" s="85"/>
      <c r="AH66" s="85"/>
      <c r="AI66" s="85"/>
      <c r="AJ66" s="85"/>
    </row>
    <row r="67" spans="29:36" ht="17.25">
      <c r="AC67" s="72" t="s">
        <v>65</v>
      </c>
      <c r="AD67" s="77">
        <v>80</v>
      </c>
      <c r="AF67" s="87"/>
      <c r="AG67" s="85"/>
      <c r="AH67" s="85"/>
      <c r="AI67" s="85"/>
      <c r="AJ67" s="85"/>
    </row>
    <row r="68" spans="32:36" ht="17.25">
      <c r="AF68" s="87"/>
      <c r="AG68" s="85"/>
      <c r="AH68" s="85"/>
      <c r="AI68" s="85"/>
      <c r="AJ68" s="85"/>
    </row>
    <row r="69" spans="32:36" ht="17.25">
      <c r="AF69" s="87"/>
      <c r="AG69" s="85"/>
      <c r="AH69" s="85"/>
      <c r="AI69" s="85"/>
      <c r="AJ69" s="85"/>
    </row>
    <row r="70" spans="32:36" ht="17.25">
      <c r="AF70" s="87"/>
      <c r="AG70" s="85"/>
      <c r="AH70" s="85"/>
      <c r="AI70" s="85"/>
      <c r="AJ70" s="85"/>
    </row>
  </sheetData>
  <sheetProtection password="CEEB" sheet="1" objects="1" scenarios="1"/>
  <mergeCells count="7">
    <mergeCell ref="A5:B5"/>
    <mergeCell ref="E5:I5"/>
    <mergeCell ref="A6:B6"/>
    <mergeCell ref="A2:B2"/>
    <mergeCell ref="C2:E2"/>
    <mergeCell ref="A4:B4"/>
    <mergeCell ref="E4:I4"/>
  </mergeCells>
  <dataValidations count="2">
    <dataValidation showInputMessage="1" showErrorMessage="1" sqref="C2:E2"/>
    <dataValidation type="whole" allowBlank="1" showErrorMessage="1" promptTitle="Срок строительства" prompt="Срок строительства не может быть больше 36 месяцев" errorTitle="Срок строительства" error="Срок строительства не может быть больше 36 месяцев" sqref="I2 C6">
      <formula1>0</formula1>
      <formula2>36</formula2>
    </dataValidation>
  </dataValidation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BC70"/>
  <sheetViews>
    <sheetView workbookViewId="0" topLeftCell="A7">
      <selection activeCell="A7" sqref="A1:IV16384"/>
    </sheetView>
  </sheetViews>
  <sheetFormatPr defaultColWidth="9.00390625" defaultRowHeight="12.75"/>
  <cols>
    <col min="1" max="1" width="24.125" style="103" customWidth="1"/>
    <col min="2" max="2" width="15.625" style="104" customWidth="1"/>
    <col min="3" max="3" width="7.625" style="104" customWidth="1"/>
    <col min="4" max="4" width="15.625" style="104" customWidth="1"/>
    <col min="5" max="5" width="7.625" style="104" customWidth="1"/>
    <col min="6" max="6" width="15.625" style="104" customWidth="1"/>
    <col min="7" max="7" width="7.625" style="104" customWidth="1"/>
    <col min="8" max="8" width="15.625" style="104" customWidth="1"/>
    <col min="9" max="9" width="7.625" style="104" customWidth="1"/>
    <col min="10" max="10" width="15.625" style="104" customWidth="1"/>
    <col min="11" max="11" width="8.875" style="104" customWidth="1"/>
    <col min="12" max="12" width="21.125" style="104" bestFit="1" customWidth="1"/>
    <col min="13" max="13" width="10.00390625" style="104" customWidth="1"/>
    <col min="14" max="15" width="8.875" style="104" customWidth="1"/>
    <col min="16" max="22" width="0" style="104" hidden="1" customWidth="1"/>
    <col min="23" max="24" width="14.50390625" style="104" hidden="1" customWidth="1"/>
    <col min="25" max="28" width="0" style="104" hidden="1" customWidth="1"/>
    <col min="29" max="29" width="25.375" style="105" hidden="1" customWidth="1"/>
    <col min="30" max="30" width="14.375" style="105" hidden="1" customWidth="1"/>
    <col min="31" max="32" width="0" style="104" hidden="1" customWidth="1"/>
    <col min="33" max="33" width="12.625" style="104" hidden="1" customWidth="1"/>
    <col min="34" max="34" width="10.50390625" style="104" hidden="1" customWidth="1"/>
    <col min="35" max="35" width="10.125" style="104" hidden="1" customWidth="1"/>
    <col min="36" max="36" width="9.375" style="104" hidden="1" customWidth="1"/>
    <col min="37" max="37" width="0" style="104" hidden="1" customWidth="1"/>
    <col min="38" max="38" width="13.875" style="104" hidden="1" customWidth="1"/>
    <col min="39" max="40" width="12.625" style="104" hidden="1" customWidth="1"/>
    <col min="41" max="42" width="0" style="104" hidden="1" customWidth="1"/>
    <col min="43" max="43" width="11.125" style="104" hidden="1" customWidth="1"/>
    <col min="44" max="44" width="0" style="104" hidden="1" customWidth="1"/>
    <col min="45" max="45" width="9.625" style="104" hidden="1" customWidth="1"/>
    <col min="46" max="47" width="0" style="104" hidden="1" customWidth="1"/>
    <col min="48" max="48" width="12.625" style="104" hidden="1" customWidth="1"/>
    <col min="49" max="50" width="10.125" style="104" hidden="1" customWidth="1"/>
    <col min="51" max="52" width="0" style="104" hidden="1" customWidth="1"/>
    <col min="53" max="53" width="11.125" style="104" hidden="1" customWidth="1"/>
    <col min="54" max="57" width="0" style="104" hidden="1" customWidth="1"/>
    <col min="58" max="16384" width="8.875" style="104" customWidth="1"/>
  </cols>
  <sheetData>
    <row r="1" ht="18" thickBot="1"/>
    <row r="2" spans="1:30" ht="24.75" customHeight="1" thickBot="1" thickTop="1">
      <c r="A2" s="106" t="s">
        <v>0</v>
      </c>
      <c r="B2" s="107"/>
      <c r="C2" s="108" t="s">
        <v>20</v>
      </c>
      <c r="D2" s="109"/>
      <c r="E2" s="109"/>
      <c r="F2" s="110"/>
      <c r="G2" s="111" t="s">
        <v>66</v>
      </c>
      <c r="H2" s="111"/>
      <c r="I2" s="111"/>
      <c r="J2" s="112">
        <v>29</v>
      </c>
      <c r="L2" s="113"/>
      <c r="W2" s="113">
        <f>AD2</f>
        <v>80</v>
      </c>
      <c r="AD2" s="114">
        <f>VLOOKUP(C2,AC20:AD67,2,FALSE)</f>
        <v>80</v>
      </c>
    </row>
    <row r="3" spans="1:2" ht="11.25" customHeight="1" thickBot="1" thickTop="1">
      <c r="A3" s="115"/>
      <c r="B3" s="116"/>
    </row>
    <row r="4" spans="1:33" ht="18" customHeight="1" thickBot="1" thickTop="1">
      <c r="A4" s="117" t="s">
        <v>2</v>
      </c>
      <c r="B4" s="118"/>
      <c r="C4" s="119">
        <v>20</v>
      </c>
      <c r="D4" s="120" t="s">
        <v>3</v>
      </c>
      <c r="E4" s="121" t="s">
        <v>67</v>
      </c>
      <c r="F4" s="121"/>
      <c r="G4" s="121"/>
      <c r="H4" s="121"/>
      <c r="I4" s="122"/>
      <c r="J4" s="123">
        <v>0.15</v>
      </c>
      <c r="AC4" s="104"/>
      <c r="AD4" s="104"/>
      <c r="AF4" s="105"/>
      <c r="AG4" s="105"/>
    </row>
    <row r="5" spans="1:10" ht="18" customHeight="1" thickBot="1" thickTop="1">
      <c r="A5" s="106" t="s">
        <v>5</v>
      </c>
      <c r="B5" s="107"/>
      <c r="C5" s="119">
        <v>3</v>
      </c>
      <c r="E5" s="121" t="s">
        <v>68</v>
      </c>
      <c r="F5" s="121"/>
      <c r="G5" s="121"/>
      <c r="H5" s="121"/>
      <c r="I5" s="122"/>
      <c r="J5" s="123">
        <f>J4+0.02</f>
        <v>0.16999999999999998</v>
      </c>
    </row>
    <row r="6" spans="1:10" ht="18" customHeight="1" thickBot="1" thickTop="1">
      <c r="A6" s="106" t="s">
        <v>69</v>
      </c>
      <c r="B6" s="107"/>
      <c r="C6" s="124">
        <v>20</v>
      </c>
      <c r="D6" s="125" t="s">
        <v>70</v>
      </c>
      <c r="E6" s="116"/>
      <c r="F6" s="126"/>
      <c r="G6" s="116"/>
      <c r="H6" s="126"/>
      <c r="I6" s="116"/>
      <c r="J6" s="126"/>
    </row>
    <row r="7" spans="1:10" ht="39" customHeight="1" thickTop="1">
      <c r="A7" s="115"/>
      <c r="B7" s="126" t="s">
        <v>6</v>
      </c>
      <c r="D7" s="126" t="s">
        <v>7</v>
      </c>
      <c r="E7" s="116"/>
      <c r="F7" s="126" t="s">
        <v>8</v>
      </c>
      <c r="G7" s="116"/>
      <c r="H7" s="126" t="s">
        <v>9</v>
      </c>
      <c r="I7" s="116"/>
      <c r="J7" s="126" t="s">
        <v>10</v>
      </c>
    </row>
    <row r="8" spans="1:17" ht="13.5" customHeight="1" thickBot="1">
      <c r="A8" s="115"/>
      <c r="B8" s="127"/>
      <c r="D8" s="128"/>
      <c r="F8" s="128"/>
      <c r="H8" s="128"/>
      <c r="P8" s="104">
        <v>1</v>
      </c>
      <c r="Q8" s="104" t="s">
        <v>11</v>
      </c>
    </row>
    <row r="9" spans="1:32" ht="36" customHeight="1" thickBot="1" thickTop="1">
      <c r="A9" s="129" t="s">
        <v>12</v>
      </c>
      <c r="B9" s="130">
        <v>500000</v>
      </c>
      <c r="C9" s="131"/>
      <c r="D9" s="132">
        <f>D11/0.75</f>
        <v>0</v>
      </c>
      <c r="E9" s="133"/>
      <c r="F9" s="132">
        <f>F11/0.75</f>
        <v>0</v>
      </c>
      <c r="G9" s="133"/>
      <c r="H9" s="132">
        <f>H11/0.75</f>
        <v>0</v>
      </c>
      <c r="I9" s="133"/>
      <c r="J9" s="134">
        <f>J19/0.25</f>
        <v>0</v>
      </c>
      <c r="P9" s="104">
        <v>2</v>
      </c>
      <c r="Q9" s="104" t="s">
        <v>13</v>
      </c>
      <c r="W9" s="135">
        <f>B9*0.755</f>
        <v>377500</v>
      </c>
      <c r="X9" s="135">
        <f>B9*0.85</f>
        <v>425000</v>
      </c>
      <c r="AD9" s="136">
        <f>B11</f>
        <v>375000</v>
      </c>
      <c r="AE9" s="137">
        <f>$J$5</f>
        <v>0.16999999999999998</v>
      </c>
      <c r="AF9" s="136">
        <f>B13</f>
        <v>5500.502059947365</v>
      </c>
    </row>
    <row r="10" spans="1:32" ht="9.75" customHeight="1" thickBot="1" thickTop="1">
      <c r="A10" s="115"/>
      <c r="B10" s="133"/>
      <c r="C10" s="131"/>
      <c r="D10" s="133"/>
      <c r="E10" s="133"/>
      <c r="F10" s="133"/>
      <c r="G10" s="133"/>
      <c r="H10" s="133"/>
      <c r="I10" s="133"/>
      <c r="J10" s="133"/>
      <c r="P10" s="104">
        <v>3</v>
      </c>
      <c r="Q10" s="104" t="s">
        <v>14</v>
      </c>
      <c r="W10" s="135"/>
      <c r="X10" s="135"/>
      <c r="AC10" s="104">
        <v>1</v>
      </c>
      <c r="AD10" s="136">
        <f>AD9</f>
        <v>375000</v>
      </c>
      <c r="AE10" s="113">
        <f>AD10*($AE$9/12)</f>
        <v>5312.5</v>
      </c>
      <c r="AF10" s="136">
        <f>$AF$9-AE10</f>
        <v>188.00205994736461</v>
      </c>
    </row>
    <row r="11" spans="1:32" s="143" customFormat="1" ht="36" customHeight="1" thickBot="1" thickTop="1">
      <c r="A11" s="129" t="s">
        <v>15</v>
      </c>
      <c r="B11" s="138">
        <f>0.75*B9</f>
        <v>375000</v>
      </c>
      <c r="C11" s="139"/>
      <c r="D11" s="140"/>
      <c r="E11" s="141"/>
      <c r="F11" s="138">
        <f>-PV(J5/12,C4*12,F13)</f>
        <v>0</v>
      </c>
      <c r="G11" s="141"/>
      <c r="H11" s="138">
        <f>-PV(J5/12,C4*12,ROUND(H13,0))</f>
        <v>0</v>
      </c>
      <c r="I11" s="141"/>
      <c r="J11" s="142">
        <f>J9-J19</f>
        <v>0</v>
      </c>
      <c r="W11" s="144">
        <f>D11/0.755</f>
        <v>0</v>
      </c>
      <c r="X11" s="144">
        <f>D11/0.85</f>
        <v>0</v>
      </c>
      <c r="AC11" s="143">
        <f>AC10+1</f>
        <v>2</v>
      </c>
      <c r="AD11" s="145">
        <f>AD10-AF10</f>
        <v>374811.99794005265</v>
      </c>
      <c r="AE11" s="113">
        <f>AD11*($AE$9/12)</f>
        <v>5309.836637484079</v>
      </c>
      <c r="AF11" s="136">
        <f>$AF$9-AE11</f>
        <v>190.66542246328572</v>
      </c>
    </row>
    <row r="12" spans="1:24" ht="9.75" customHeight="1" thickBot="1" thickTop="1">
      <c r="A12" s="146"/>
      <c r="B12" s="141"/>
      <c r="C12" s="141"/>
      <c r="D12" s="141"/>
      <c r="E12" s="133"/>
      <c r="F12" s="141"/>
      <c r="G12" s="133"/>
      <c r="H12" s="141"/>
      <c r="I12" s="133"/>
      <c r="J12" s="141"/>
      <c r="L12" s="143"/>
      <c r="M12" s="147"/>
      <c r="W12" s="135"/>
      <c r="X12" s="135"/>
    </row>
    <row r="13" spans="1:30" s="153" customFormat="1" ht="36" customHeight="1" thickBot="1" thickTop="1">
      <c r="A13" s="148" t="s">
        <v>71</v>
      </c>
      <c r="B13" s="149">
        <f>-PMT(J5/12,C4*12,B11)</f>
        <v>5500.502059947365</v>
      </c>
      <c r="C13" s="150"/>
      <c r="D13" s="149">
        <f>-PMT(J5/12,C4*12,D11)</f>
        <v>0</v>
      </c>
      <c r="E13" s="151"/>
      <c r="F13" s="152"/>
      <c r="G13" s="151"/>
      <c r="H13" s="149">
        <f>IF(H17=0,0,MIN(H17*0.6-C5*J2*W2,H17*0.4))</f>
        <v>0</v>
      </c>
      <c r="I13" s="151"/>
      <c r="J13" s="149">
        <f>-PMT(J5/12,C4*12,J11)</f>
        <v>0</v>
      </c>
      <c r="W13" s="135">
        <f>F11/0.755</f>
        <v>0</v>
      </c>
      <c r="X13" s="135">
        <f>F11/0.85</f>
        <v>0</v>
      </c>
      <c r="AC13" s="154"/>
      <c r="AD13" s="154"/>
    </row>
    <row r="14" spans="1:30" s="153" customFormat="1" ht="9.75" customHeight="1" thickTop="1">
      <c r="A14" s="155"/>
      <c r="B14" s="156"/>
      <c r="C14" s="150"/>
      <c r="D14" s="156"/>
      <c r="E14" s="151"/>
      <c r="F14" s="157"/>
      <c r="G14" s="151"/>
      <c r="H14" s="156"/>
      <c r="I14" s="151"/>
      <c r="J14" s="156"/>
      <c r="W14" s="135"/>
      <c r="X14" s="135"/>
      <c r="AC14" s="154"/>
      <c r="AD14" s="154"/>
    </row>
    <row r="15" spans="1:30" s="153" customFormat="1" ht="36" customHeight="1">
      <c r="A15" s="148" t="s">
        <v>72</v>
      </c>
      <c r="B15" s="149">
        <f>-PMT(J4/12,C4*12-C6,VLOOKUP(C6,AF21:AG56,2,TRUE))</f>
        <v>4959.150667203056</v>
      </c>
      <c r="C15" s="150"/>
      <c r="D15" s="149">
        <f>-PMT(J4/12,C4*12-C6,VLOOKUP(C6,AK21:AL56,2,TRUE))</f>
        <v>0</v>
      </c>
      <c r="E15" s="151"/>
      <c r="F15" s="149">
        <f>-PMT(J4/12,C4*12-C6,VLOOKUP(C6,AP21:AQ56,2,TRUE))</f>
        <v>0</v>
      </c>
      <c r="G15" s="151"/>
      <c r="H15" s="149">
        <f>-PMT(J4/12,C4*12-C6,VLOOKUP(C6,AU21:AV56,2,TRUE))</f>
        <v>0</v>
      </c>
      <c r="I15" s="151"/>
      <c r="J15" s="149">
        <f>-PMT(J4/12,C4*12-C6,VLOOKUP(C6,AZ21:BA56,2,TRUE))</f>
        <v>0</v>
      </c>
      <c r="W15" s="135"/>
      <c r="X15" s="135"/>
      <c r="AC15" s="154"/>
      <c r="AD15" s="154"/>
    </row>
    <row r="16" spans="1:24" ht="9.75" customHeight="1" thickBot="1">
      <c r="A16" s="115"/>
      <c r="B16" s="133"/>
      <c r="C16" s="131"/>
      <c r="D16" s="133"/>
      <c r="E16" s="133"/>
      <c r="F16" s="133"/>
      <c r="G16" s="133"/>
      <c r="H16" s="133"/>
      <c r="I16" s="133"/>
      <c r="J16" s="133"/>
      <c r="W16" s="135"/>
      <c r="X16" s="135"/>
    </row>
    <row r="17" spans="1:24" ht="36" customHeight="1" thickBot="1" thickTop="1">
      <c r="A17" s="148" t="s">
        <v>17</v>
      </c>
      <c r="B17" s="158">
        <f>IF(B9=0,0,MAX(ROUND(B13,0)/0.4,(ROUND(B13,0)+C5*J2*W2)/0.6))</f>
        <v>20768.333333333336</v>
      </c>
      <c r="C17" s="159"/>
      <c r="D17" s="158">
        <f>IF(D11=0,0,MAX(ROUND(D13,0)/0.4,(ROUND(D13,0)+C5*J2*W2)/0.6))</f>
        <v>0</v>
      </c>
      <c r="E17" s="133"/>
      <c r="F17" s="158">
        <f>IF(F13=0,0,MAX(F13/0.4,(F13+C5*J2*W2)/0.6))</f>
        <v>0</v>
      </c>
      <c r="G17" s="133"/>
      <c r="H17" s="1"/>
      <c r="I17" s="133"/>
      <c r="J17" s="158">
        <f>IF(J19=0,0,MAX(J13/0.4,(J13+C5*J2*W2)/0.6))</f>
        <v>0</v>
      </c>
      <c r="W17" s="135">
        <f>H11/0.755</f>
        <v>0</v>
      </c>
      <c r="X17" s="135">
        <f>H11/0.85</f>
        <v>0</v>
      </c>
    </row>
    <row r="18" spans="1:24" ht="9.75" customHeight="1" thickBot="1" thickTop="1">
      <c r="A18" s="115"/>
      <c r="B18" s="160"/>
      <c r="C18" s="131"/>
      <c r="D18" s="133"/>
      <c r="E18" s="133"/>
      <c r="F18" s="133"/>
      <c r="G18" s="133"/>
      <c r="H18" s="133"/>
      <c r="I18" s="133"/>
      <c r="J18" s="133"/>
      <c r="W18" s="135"/>
      <c r="X18" s="135"/>
    </row>
    <row r="19" spans="1:24" ht="36" customHeight="1" thickBot="1" thickTop="1">
      <c r="A19" s="129" t="s">
        <v>18</v>
      </c>
      <c r="B19" s="161">
        <f>B9-B11</f>
        <v>125000</v>
      </c>
      <c r="C19" s="131"/>
      <c r="D19" s="161">
        <f>D9-D11</f>
        <v>0</v>
      </c>
      <c r="E19" s="133"/>
      <c r="F19" s="161">
        <f>F9-F11</f>
        <v>0</v>
      </c>
      <c r="G19" s="133"/>
      <c r="H19" s="161">
        <f>H9-H11</f>
        <v>0</v>
      </c>
      <c r="I19" s="133"/>
      <c r="J19" s="2"/>
      <c r="W19" s="135">
        <f>J19/0.245</f>
        <v>0</v>
      </c>
      <c r="X19" s="135">
        <f>J19/0.15</f>
        <v>0</v>
      </c>
    </row>
    <row r="20" spans="29:55" ht="18" thickTop="1">
      <c r="AC20" s="162" t="s">
        <v>19</v>
      </c>
      <c r="AD20" s="114">
        <v>80</v>
      </c>
      <c r="AG20" s="163">
        <f>B11</f>
        <v>375000</v>
      </c>
      <c r="AH20" s="137">
        <f>$J$5</f>
        <v>0.16999999999999998</v>
      </c>
      <c r="AI20" s="163">
        <f>B13</f>
        <v>5500.502059947365</v>
      </c>
      <c r="AJ20" s="163"/>
      <c r="AL20" s="163">
        <f>D11</f>
        <v>0</v>
      </c>
      <c r="AM20" s="137">
        <f>$J$5</f>
        <v>0.16999999999999998</v>
      </c>
      <c r="AN20" s="163">
        <f>D13</f>
        <v>0</v>
      </c>
      <c r="AQ20" s="163">
        <f>F11</f>
        <v>0</v>
      </c>
      <c r="AR20" s="137">
        <f>$J$5</f>
        <v>0.16999999999999998</v>
      </c>
      <c r="AS20" s="163">
        <f>F13</f>
        <v>0</v>
      </c>
      <c r="AV20" s="163">
        <f>H11</f>
        <v>0</v>
      </c>
      <c r="AW20" s="137">
        <f>$J$5</f>
        <v>0.16999999999999998</v>
      </c>
      <c r="AX20" s="163">
        <f>H13</f>
        <v>0</v>
      </c>
      <c r="BA20" s="163">
        <f>J11</f>
        <v>0</v>
      </c>
      <c r="BB20" s="137">
        <f>$J$5</f>
        <v>0.16999999999999998</v>
      </c>
      <c r="BC20" s="163">
        <f>J13</f>
        <v>0</v>
      </c>
    </row>
    <row r="21" spans="29:55" ht="17.25">
      <c r="AC21" s="162" t="s">
        <v>20</v>
      </c>
      <c r="AD21" s="114">
        <v>80</v>
      </c>
      <c r="AF21" s="104">
        <v>1</v>
      </c>
      <c r="AG21" s="163">
        <f>AG20</f>
        <v>375000</v>
      </c>
      <c r="AH21" s="163">
        <f aca="true" t="shared" si="0" ref="AH21:AH56">AG21*($AH$20/12)</f>
        <v>5312.5</v>
      </c>
      <c r="AI21" s="163">
        <f aca="true" t="shared" si="1" ref="AI21:AI56">$AI$20-AH21</f>
        <v>188.00205994736461</v>
      </c>
      <c r="AJ21" s="163"/>
      <c r="AK21" s="104">
        <v>1</v>
      </c>
      <c r="AL21" s="163">
        <f>AL20</f>
        <v>0</v>
      </c>
      <c r="AM21" s="163">
        <f aca="true" t="shared" si="2" ref="AM21:AM56">AL21*($AM$20/12)</f>
        <v>0</v>
      </c>
      <c r="AN21" s="163">
        <f aca="true" t="shared" si="3" ref="AN21:AN56">$AN$20-AM21</f>
        <v>0</v>
      </c>
      <c r="AO21" s="163"/>
      <c r="AP21" s="104">
        <v>1</v>
      </c>
      <c r="AQ21" s="163">
        <f>AQ20</f>
        <v>0</v>
      </c>
      <c r="AR21" s="163">
        <f>AQ21*($AR$20/12)</f>
        <v>0</v>
      </c>
      <c r="AS21" s="163">
        <f aca="true" t="shared" si="4" ref="AS21:AS56">$AS$20-AR21</f>
        <v>0</v>
      </c>
      <c r="AU21" s="104">
        <v>1</v>
      </c>
      <c r="AV21" s="163">
        <f>AV20</f>
        <v>0</v>
      </c>
      <c r="AW21" s="163">
        <f>AV21*($AW$20/12)</f>
        <v>0</v>
      </c>
      <c r="AX21" s="163">
        <f aca="true" t="shared" si="5" ref="AX21:AX56">$AX$20-AW21</f>
        <v>0</v>
      </c>
      <c r="AZ21" s="104">
        <v>1</v>
      </c>
      <c r="BA21" s="163">
        <f>BA20</f>
        <v>0</v>
      </c>
      <c r="BB21" s="163">
        <f aca="true" t="shared" si="6" ref="BB21:BB56">BA21*($BB$20/12)</f>
        <v>0</v>
      </c>
      <c r="BC21" s="163">
        <f aca="true" t="shared" si="7" ref="BC21:BC56">$BC$20-BB21</f>
        <v>0</v>
      </c>
    </row>
    <row r="22" spans="4:55" ht="17.25">
      <c r="D22" s="131"/>
      <c r="F22" s="164"/>
      <c r="H22" s="131"/>
      <c r="AC22" s="162" t="s">
        <v>21</v>
      </c>
      <c r="AD22" s="114">
        <v>120</v>
      </c>
      <c r="AF22" s="165">
        <f aca="true" t="shared" si="8" ref="AF22:AF56">AF21+1</f>
        <v>2</v>
      </c>
      <c r="AG22" s="163">
        <f aca="true" t="shared" si="9" ref="AG22:AG56">AG21-AI21</f>
        <v>374811.99794005265</v>
      </c>
      <c r="AH22" s="163">
        <f t="shared" si="0"/>
        <v>5309.836637484079</v>
      </c>
      <c r="AI22" s="163">
        <f t="shared" si="1"/>
        <v>190.66542246328572</v>
      </c>
      <c r="AJ22" s="163"/>
      <c r="AK22" s="165">
        <f aca="true" t="shared" si="10" ref="AK22:AK56">AK21+1</f>
        <v>2</v>
      </c>
      <c r="AL22" s="163">
        <f aca="true" t="shared" si="11" ref="AL22:AL56">AL21-AN21</f>
        <v>0</v>
      </c>
      <c r="AM22" s="163">
        <f t="shared" si="2"/>
        <v>0</v>
      </c>
      <c r="AN22" s="163">
        <f t="shared" si="3"/>
        <v>0</v>
      </c>
      <c r="AP22" s="165">
        <f aca="true" t="shared" si="12" ref="AP22:AP56">AP21+1</f>
        <v>2</v>
      </c>
      <c r="AQ22" s="163">
        <f aca="true" t="shared" si="13" ref="AQ22:AQ56">AQ21-AS21</f>
        <v>0</v>
      </c>
      <c r="AR22" s="163">
        <f aca="true" t="shared" si="14" ref="AR22:AR56">AQ22*($AM$20/12)</f>
        <v>0</v>
      </c>
      <c r="AS22" s="163">
        <f t="shared" si="4"/>
        <v>0</v>
      </c>
      <c r="AU22" s="165">
        <f aca="true" t="shared" si="15" ref="AU22:AU56">AU21+1</f>
        <v>2</v>
      </c>
      <c r="AV22" s="163">
        <f aca="true" t="shared" si="16" ref="AV22:AV56">AV21-AX21</f>
        <v>0</v>
      </c>
      <c r="AW22" s="163">
        <f aca="true" t="shared" si="17" ref="AW22:AW56">AV22*($AM$20/12)</f>
        <v>0</v>
      </c>
      <c r="AX22" s="163">
        <f t="shared" si="5"/>
        <v>0</v>
      </c>
      <c r="AZ22" s="165">
        <f aca="true" t="shared" si="18" ref="AZ22:AZ56">AZ21+1</f>
        <v>2</v>
      </c>
      <c r="BA22" s="163">
        <f aca="true" t="shared" si="19" ref="BA22:BA56">BA21-BC21</f>
        <v>0</v>
      </c>
      <c r="BB22" s="163">
        <f t="shared" si="6"/>
        <v>0</v>
      </c>
      <c r="BC22" s="163">
        <f t="shared" si="7"/>
        <v>0</v>
      </c>
    </row>
    <row r="23" spans="29:55" ht="17.25">
      <c r="AC23" s="105" t="s">
        <v>22</v>
      </c>
      <c r="AD23" s="114">
        <v>120</v>
      </c>
      <c r="AF23" s="165">
        <f t="shared" si="8"/>
        <v>3</v>
      </c>
      <c r="AG23" s="163">
        <f t="shared" si="9"/>
        <v>374621.3325175894</v>
      </c>
      <c r="AH23" s="163">
        <f t="shared" si="0"/>
        <v>5307.135543999183</v>
      </c>
      <c r="AI23" s="163">
        <f t="shared" si="1"/>
        <v>193.3665159481816</v>
      </c>
      <c r="AJ23" s="163"/>
      <c r="AK23" s="165">
        <f t="shared" si="10"/>
        <v>3</v>
      </c>
      <c r="AL23" s="163">
        <f t="shared" si="11"/>
        <v>0</v>
      </c>
      <c r="AM23" s="163">
        <f t="shared" si="2"/>
        <v>0</v>
      </c>
      <c r="AN23" s="163">
        <f t="shared" si="3"/>
        <v>0</v>
      </c>
      <c r="AP23" s="165">
        <f t="shared" si="12"/>
        <v>3</v>
      </c>
      <c r="AQ23" s="163">
        <f t="shared" si="13"/>
        <v>0</v>
      </c>
      <c r="AR23" s="163">
        <f t="shared" si="14"/>
        <v>0</v>
      </c>
      <c r="AS23" s="163">
        <f t="shared" si="4"/>
        <v>0</v>
      </c>
      <c r="AU23" s="165">
        <f t="shared" si="15"/>
        <v>3</v>
      </c>
      <c r="AV23" s="163">
        <f t="shared" si="16"/>
        <v>0</v>
      </c>
      <c r="AW23" s="163">
        <f t="shared" si="17"/>
        <v>0</v>
      </c>
      <c r="AX23" s="163">
        <f t="shared" si="5"/>
        <v>0</v>
      </c>
      <c r="AZ23" s="165">
        <f t="shared" si="18"/>
        <v>3</v>
      </c>
      <c r="BA23" s="163">
        <f t="shared" si="19"/>
        <v>0</v>
      </c>
      <c r="BB23" s="163">
        <f t="shared" si="6"/>
        <v>0</v>
      </c>
      <c r="BC23" s="163">
        <f t="shared" si="7"/>
        <v>0</v>
      </c>
    </row>
    <row r="24" spans="8:55" ht="17.25">
      <c r="H24" s="166"/>
      <c r="AC24" s="105" t="s">
        <v>23</v>
      </c>
      <c r="AD24" s="114">
        <v>80</v>
      </c>
      <c r="AF24" s="165">
        <f t="shared" si="8"/>
        <v>4</v>
      </c>
      <c r="AG24" s="163">
        <f t="shared" si="9"/>
        <v>374427.9660016412</v>
      </c>
      <c r="AH24" s="163">
        <f t="shared" si="0"/>
        <v>5304.39618502325</v>
      </c>
      <c r="AI24" s="163">
        <f t="shared" si="1"/>
        <v>196.1058749241147</v>
      </c>
      <c r="AJ24" s="163"/>
      <c r="AK24" s="165">
        <f t="shared" si="10"/>
        <v>4</v>
      </c>
      <c r="AL24" s="163">
        <f t="shared" si="11"/>
        <v>0</v>
      </c>
      <c r="AM24" s="163">
        <f t="shared" si="2"/>
        <v>0</v>
      </c>
      <c r="AN24" s="163">
        <f t="shared" si="3"/>
        <v>0</v>
      </c>
      <c r="AP24" s="165">
        <f t="shared" si="12"/>
        <v>4</v>
      </c>
      <c r="AQ24" s="163">
        <f t="shared" si="13"/>
        <v>0</v>
      </c>
      <c r="AR24" s="163">
        <f t="shared" si="14"/>
        <v>0</v>
      </c>
      <c r="AS24" s="163">
        <f t="shared" si="4"/>
        <v>0</v>
      </c>
      <c r="AU24" s="165">
        <f t="shared" si="15"/>
        <v>4</v>
      </c>
      <c r="AV24" s="163">
        <f t="shared" si="16"/>
        <v>0</v>
      </c>
      <c r="AW24" s="163">
        <f t="shared" si="17"/>
        <v>0</v>
      </c>
      <c r="AX24" s="163">
        <f t="shared" si="5"/>
        <v>0</v>
      </c>
      <c r="AZ24" s="165">
        <f t="shared" si="18"/>
        <v>4</v>
      </c>
      <c r="BA24" s="163">
        <f t="shared" si="19"/>
        <v>0</v>
      </c>
      <c r="BB24" s="163">
        <f t="shared" si="6"/>
        <v>0</v>
      </c>
      <c r="BC24" s="163">
        <f t="shared" si="7"/>
        <v>0</v>
      </c>
    </row>
    <row r="25" spans="29:55" ht="17.25">
      <c r="AC25" s="105" t="s">
        <v>24</v>
      </c>
      <c r="AD25" s="114">
        <v>100</v>
      </c>
      <c r="AF25" s="165">
        <f t="shared" si="8"/>
        <v>5</v>
      </c>
      <c r="AG25" s="163">
        <f t="shared" si="9"/>
        <v>374231.8601267171</v>
      </c>
      <c r="AH25" s="163">
        <f t="shared" si="0"/>
        <v>5301.618018461825</v>
      </c>
      <c r="AI25" s="163">
        <f t="shared" si="1"/>
        <v>198.88404148553946</v>
      </c>
      <c r="AJ25" s="163"/>
      <c r="AK25" s="165">
        <f t="shared" si="10"/>
        <v>5</v>
      </c>
      <c r="AL25" s="163">
        <f t="shared" si="11"/>
        <v>0</v>
      </c>
      <c r="AM25" s="163">
        <f t="shared" si="2"/>
        <v>0</v>
      </c>
      <c r="AN25" s="163">
        <f t="shared" si="3"/>
        <v>0</v>
      </c>
      <c r="AP25" s="165">
        <f t="shared" si="12"/>
        <v>5</v>
      </c>
      <c r="AQ25" s="163">
        <f t="shared" si="13"/>
        <v>0</v>
      </c>
      <c r="AR25" s="163">
        <f t="shared" si="14"/>
        <v>0</v>
      </c>
      <c r="AS25" s="163">
        <f t="shared" si="4"/>
        <v>0</v>
      </c>
      <c r="AU25" s="165">
        <f t="shared" si="15"/>
        <v>5</v>
      </c>
      <c r="AV25" s="163">
        <f t="shared" si="16"/>
        <v>0</v>
      </c>
      <c r="AW25" s="163">
        <f t="shared" si="17"/>
        <v>0</v>
      </c>
      <c r="AX25" s="163">
        <f t="shared" si="5"/>
        <v>0</v>
      </c>
      <c r="AZ25" s="165">
        <f t="shared" si="18"/>
        <v>5</v>
      </c>
      <c r="BA25" s="163">
        <f t="shared" si="19"/>
        <v>0</v>
      </c>
      <c r="BB25" s="163">
        <f t="shared" si="6"/>
        <v>0</v>
      </c>
      <c r="BC25" s="163">
        <f t="shared" si="7"/>
        <v>0</v>
      </c>
    </row>
    <row r="26" spans="29:55" ht="17.25">
      <c r="AC26" s="105" t="s">
        <v>25</v>
      </c>
      <c r="AD26" s="114">
        <v>100</v>
      </c>
      <c r="AF26" s="165">
        <f t="shared" si="8"/>
        <v>6</v>
      </c>
      <c r="AG26" s="163">
        <f t="shared" si="9"/>
        <v>374032.9760852315</v>
      </c>
      <c r="AH26" s="163">
        <f t="shared" si="0"/>
        <v>5298.800494540779</v>
      </c>
      <c r="AI26" s="163">
        <f t="shared" si="1"/>
        <v>201.70156540658536</v>
      </c>
      <c r="AJ26" s="163"/>
      <c r="AK26" s="165">
        <f t="shared" si="10"/>
        <v>6</v>
      </c>
      <c r="AL26" s="163">
        <f t="shared" si="11"/>
        <v>0</v>
      </c>
      <c r="AM26" s="163">
        <f t="shared" si="2"/>
        <v>0</v>
      </c>
      <c r="AN26" s="163">
        <f t="shared" si="3"/>
        <v>0</v>
      </c>
      <c r="AP26" s="165">
        <f t="shared" si="12"/>
        <v>6</v>
      </c>
      <c r="AQ26" s="163">
        <f t="shared" si="13"/>
        <v>0</v>
      </c>
      <c r="AR26" s="163">
        <f t="shared" si="14"/>
        <v>0</v>
      </c>
      <c r="AS26" s="163">
        <f t="shared" si="4"/>
        <v>0</v>
      </c>
      <c r="AU26" s="165">
        <f t="shared" si="15"/>
        <v>6</v>
      </c>
      <c r="AV26" s="163">
        <f t="shared" si="16"/>
        <v>0</v>
      </c>
      <c r="AW26" s="163">
        <f t="shared" si="17"/>
        <v>0</v>
      </c>
      <c r="AX26" s="163">
        <f t="shared" si="5"/>
        <v>0</v>
      </c>
      <c r="AZ26" s="165">
        <f t="shared" si="18"/>
        <v>6</v>
      </c>
      <c r="BA26" s="163">
        <f t="shared" si="19"/>
        <v>0</v>
      </c>
      <c r="BB26" s="163">
        <f t="shared" si="6"/>
        <v>0</v>
      </c>
      <c r="BC26" s="163">
        <f t="shared" si="7"/>
        <v>0</v>
      </c>
    </row>
    <row r="27" spans="29:55" ht="17.25">
      <c r="AC27" s="105" t="s">
        <v>26</v>
      </c>
      <c r="AD27" s="114">
        <v>80</v>
      </c>
      <c r="AF27" s="165">
        <f t="shared" si="8"/>
        <v>7</v>
      </c>
      <c r="AG27" s="163">
        <f t="shared" si="9"/>
        <v>373831.27451982495</v>
      </c>
      <c r="AH27" s="163">
        <f t="shared" si="0"/>
        <v>5295.943055697519</v>
      </c>
      <c r="AI27" s="163">
        <f t="shared" si="1"/>
        <v>204.5590042498452</v>
      </c>
      <c r="AJ27" s="163"/>
      <c r="AK27" s="165">
        <f t="shared" si="10"/>
        <v>7</v>
      </c>
      <c r="AL27" s="163">
        <f t="shared" si="11"/>
        <v>0</v>
      </c>
      <c r="AM27" s="163">
        <f t="shared" si="2"/>
        <v>0</v>
      </c>
      <c r="AN27" s="163">
        <f t="shared" si="3"/>
        <v>0</v>
      </c>
      <c r="AP27" s="165">
        <f t="shared" si="12"/>
        <v>7</v>
      </c>
      <c r="AQ27" s="163">
        <f t="shared" si="13"/>
        <v>0</v>
      </c>
      <c r="AR27" s="163">
        <f t="shared" si="14"/>
        <v>0</v>
      </c>
      <c r="AS27" s="163">
        <f t="shared" si="4"/>
        <v>0</v>
      </c>
      <c r="AU27" s="165">
        <f t="shared" si="15"/>
        <v>7</v>
      </c>
      <c r="AV27" s="163">
        <f t="shared" si="16"/>
        <v>0</v>
      </c>
      <c r="AW27" s="163">
        <f t="shared" si="17"/>
        <v>0</v>
      </c>
      <c r="AX27" s="163">
        <f t="shared" si="5"/>
        <v>0</v>
      </c>
      <c r="AZ27" s="165">
        <f t="shared" si="18"/>
        <v>7</v>
      </c>
      <c r="BA27" s="163">
        <f t="shared" si="19"/>
        <v>0</v>
      </c>
      <c r="BB27" s="163">
        <f t="shared" si="6"/>
        <v>0</v>
      </c>
      <c r="BC27" s="163">
        <f t="shared" si="7"/>
        <v>0</v>
      </c>
    </row>
    <row r="28" spans="29:55" ht="17.25">
      <c r="AC28" s="105" t="s">
        <v>27</v>
      </c>
      <c r="AD28" s="114">
        <v>100</v>
      </c>
      <c r="AF28" s="165">
        <f t="shared" si="8"/>
        <v>8</v>
      </c>
      <c r="AG28" s="163">
        <f t="shared" si="9"/>
        <v>373626.7155155751</v>
      </c>
      <c r="AH28" s="163">
        <f t="shared" si="0"/>
        <v>5293.045136470647</v>
      </c>
      <c r="AI28" s="163">
        <f t="shared" si="1"/>
        <v>207.45692347671775</v>
      </c>
      <c r="AJ28" s="163"/>
      <c r="AK28" s="165">
        <f t="shared" si="10"/>
        <v>8</v>
      </c>
      <c r="AL28" s="163">
        <f t="shared" si="11"/>
        <v>0</v>
      </c>
      <c r="AM28" s="163">
        <f t="shared" si="2"/>
        <v>0</v>
      </c>
      <c r="AN28" s="163">
        <f t="shared" si="3"/>
        <v>0</v>
      </c>
      <c r="AP28" s="165">
        <f t="shared" si="12"/>
        <v>8</v>
      </c>
      <c r="AQ28" s="163">
        <f t="shared" si="13"/>
        <v>0</v>
      </c>
      <c r="AR28" s="163">
        <f t="shared" si="14"/>
        <v>0</v>
      </c>
      <c r="AS28" s="163">
        <f t="shared" si="4"/>
        <v>0</v>
      </c>
      <c r="AU28" s="165">
        <f t="shared" si="15"/>
        <v>8</v>
      </c>
      <c r="AV28" s="163">
        <f t="shared" si="16"/>
        <v>0</v>
      </c>
      <c r="AW28" s="163">
        <f t="shared" si="17"/>
        <v>0</v>
      </c>
      <c r="AX28" s="163">
        <f t="shared" si="5"/>
        <v>0</v>
      </c>
      <c r="AZ28" s="165">
        <f t="shared" si="18"/>
        <v>8</v>
      </c>
      <c r="BA28" s="163">
        <f t="shared" si="19"/>
        <v>0</v>
      </c>
      <c r="BB28" s="163">
        <f t="shared" si="6"/>
        <v>0</v>
      </c>
      <c r="BC28" s="163">
        <f t="shared" si="7"/>
        <v>0</v>
      </c>
    </row>
    <row r="29" spans="29:55" ht="17.25">
      <c r="AC29" s="105" t="s">
        <v>28</v>
      </c>
      <c r="AD29" s="114">
        <v>100</v>
      </c>
      <c r="AF29" s="165">
        <f t="shared" si="8"/>
        <v>9</v>
      </c>
      <c r="AG29" s="163">
        <f t="shared" si="9"/>
        <v>373419.25859209837</v>
      </c>
      <c r="AH29" s="163">
        <f t="shared" si="0"/>
        <v>5290.10616338806</v>
      </c>
      <c r="AI29" s="163">
        <f t="shared" si="1"/>
        <v>210.39589655930467</v>
      </c>
      <c r="AJ29" s="163"/>
      <c r="AK29" s="165">
        <f t="shared" si="10"/>
        <v>9</v>
      </c>
      <c r="AL29" s="163">
        <f t="shared" si="11"/>
        <v>0</v>
      </c>
      <c r="AM29" s="163">
        <f t="shared" si="2"/>
        <v>0</v>
      </c>
      <c r="AN29" s="163">
        <f t="shared" si="3"/>
        <v>0</v>
      </c>
      <c r="AP29" s="165">
        <f t="shared" si="12"/>
        <v>9</v>
      </c>
      <c r="AQ29" s="163">
        <f t="shared" si="13"/>
        <v>0</v>
      </c>
      <c r="AR29" s="163">
        <f t="shared" si="14"/>
        <v>0</v>
      </c>
      <c r="AS29" s="163">
        <f t="shared" si="4"/>
        <v>0</v>
      </c>
      <c r="AU29" s="165">
        <f t="shared" si="15"/>
        <v>9</v>
      </c>
      <c r="AV29" s="163">
        <f t="shared" si="16"/>
        <v>0</v>
      </c>
      <c r="AW29" s="163">
        <f t="shared" si="17"/>
        <v>0</v>
      </c>
      <c r="AX29" s="163">
        <f t="shared" si="5"/>
        <v>0</v>
      </c>
      <c r="AZ29" s="165">
        <f t="shared" si="18"/>
        <v>9</v>
      </c>
      <c r="BA29" s="163">
        <f t="shared" si="19"/>
        <v>0</v>
      </c>
      <c r="BB29" s="163">
        <f t="shared" si="6"/>
        <v>0</v>
      </c>
      <c r="BC29" s="163">
        <f t="shared" si="7"/>
        <v>0</v>
      </c>
    </row>
    <row r="30" spans="29:55" ht="17.25">
      <c r="AC30" s="105" t="s">
        <v>29</v>
      </c>
      <c r="AD30" s="114">
        <v>120</v>
      </c>
      <c r="AF30" s="165">
        <f t="shared" si="8"/>
        <v>10</v>
      </c>
      <c r="AG30" s="163">
        <f t="shared" si="9"/>
        <v>373208.8626955391</v>
      </c>
      <c r="AH30" s="163">
        <f t="shared" si="0"/>
        <v>5287.12555485347</v>
      </c>
      <c r="AI30" s="163">
        <f t="shared" si="1"/>
        <v>213.3765050938946</v>
      </c>
      <c r="AJ30" s="163"/>
      <c r="AK30" s="165">
        <f t="shared" si="10"/>
        <v>10</v>
      </c>
      <c r="AL30" s="163">
        <f t="shared" si="11"/>
        <v>0</v>
      </c>
      <c r="AM30" s="163">
        <f t="shared" si="2"/>
        <v>0</v>
      </c>
      <c r="AN30" s="163">
        <f t="shared" si="3"/>
        <v>0</v>
      </c>
      <c r="AP30" s="165">
        <f t="shared" si="12"/>
        <v>10</v>
      </c>
      <c r="AQ30" s="163">
        <f t="shared" si="13"/>
        <v>0</v>
      </c>
      <c r="AR30" s="163">
        <f t="shared" si="14"/>
        <v>0</v>
      </c>
      <c r="AS30" s="163">
        <f t="shared" si="4"/>
        <v>0</v>
      </c>
      <c r="AU30" s="165">
        <f t="shared" si="15"/>
        <v>10</v>
      </c>
      <c r="AV30" s="163">
        <f t="shared" si="16"/>
        <v>0</v>
      </c>
      <c r="AW30" s="163">
        <f t="shared" si="17"/>
        <v>0</v>
      </c>
      <c r="AX30" s="163">
        <f t="shared" si="5"/>
        <v>0</v>
      </c>
      <c r="AZ30" s="165">
        <f t="shared" si="18"/>
        <v>10</v>
      </c>
      <c r="BA30" s="163">
        <f t="shared" si="19"/>
        <v>0</v>
      </c>
      <c r="BB30" s="163">
        <f t="shared" si="6"/>
        <v>0</v>
      </c>
      <c r="BC30" s="163">
        <f t="shared" si="7"/>
        <v>0</v>
      </c>
    </row>
    <row r="31" spans="29:55" ht="17.25">
      <c r="AC31" s="105" t="s">
        <v>30</v>
      </c>
      <c r="AD31" s="114">
        <v>80</v>
      </c>
      <c r="AF31" s="165">
        <f t="shared" si="8"/>
        <v>11</v>
      </c>
      <c r="AG31" s="163">
        <f t="shared" si="9"/>
        <v>372995.4861904452</v>
      </c>
      <c r="AH31" s="163">
        <f t="shared" si="0"/>
        <v>5284.102721031307</v>
      </c>
      <c r="AI31" s="163">
        <f t="shared" si="1"/>
        <v>216.3993389160578</v>
      </c>
      <c r="AJ31" s="163"/>
      <c r="AK31" s="165">
        <f t="shared" si="10"/>
        <v>11</v>
      </c>
      <c r="AL31" s="163">
        <f t="shared" si="11"/>
        <v>0</v>
      </c>
      <c r="AM31" s="163">
        <f t="shared" si="2"/>
        <v>0</v>
      </c>
      <c r="AN31" s="163">
        <f t="shared" si="3"/>
        <v>0</v>
      </c>
      <c r="AP31" s="165">
        <f t="shared" si="12"/>
        <v>11</v>
      </c>
      <c r="AQ31" s="163">
        <f t="shared" si="13"/>
        <v>0</v>
      </c>
      <c r="AR31" s="163">
        <f t="shared" si="14"/>
        <v>0</v>
      </c>
      <c r="AS31" s="163">
        <f t="shared" si="4"/>
        <v>0</v>
      </c>
      <c r="AU31" s="165">
        <f t="shared" si="15"/>
        <v>11</v>
      </c>
      <c r="AV31" s="163">
        <f t="shared" si="16"/>
        <v>0</v>
      </c>
      <c r="AW31" s="163">
        <f t="shared" si="17"/>
        <v>0</v>
      </c>
      <c r="AX31" s="163">
        <f t="shared" si="5"/>
        <v>0</v>
      </c>
      <c r="AZ31" s="165">
        <f t="shared" si="18"/>
        <v>11</v>
      </c>
      <c r="BA31" s="163">
        <f t="shared" si="19"/>
        <v>0</v>
      </c>
      <c r="BB31" s="163">
        <f t="shared" si="6"/>
        <v>0</v>
      </c>
      <c r="BC31" s="163">
        <f t="shared" si="7"/>
        <v>0</v>
      </c>
    </row>
    <row r="32" spans="29:55" ht="17.25">
      <c r="AC32" s="105" t="s">
        <v>31</v>
      </c>
      <c r="AD32" s="114">
        <v>80</v>
      </c>
      <c r="AF32" s="165">
        <f t="shared" si="8"/>
        <v>12</v>
      </c>
      <c r="AG32" s="163">
        <f t="shared" si="9"/>
        <v>372779.08685152914</v>
      </c>
      <c r="AH32" s="163">
        <f t="shared" si="0"/>
        <v>5281.037063729996</v>
      </c>
      <c r="AI32" s="163">
        <f t="shared" si="1"/>
        <v>219.46499621736893</v>
      </c>
      <c r="AJ32" s="163"/>
      <c r="AK32" s="165">
        <f t="shared" si="10"/>
        <v>12</v>
      </c>
      <c r="AL32" s="163">
        <f t="shared" si="11"/>
        <v>0</v>
      </c>
      <c r="AM32" s="163">
        <f t="shared" si="2"/>
        <v>0</v>
      </c>
      <c r="AN32" s="163">
        <f t="shared" si="3"/>
        <v>0</v>
      </c>
      <c r="AP32" s="165">
        <f t="shared" si="12"/>
        <v>12</v>
      </c>
      <c r="AQ32" s="163">
        <f t="shared" si="13"/>
        <v>0</v>
      </c>
      <c r="AR32" s="163">
        <f t="shared" si="14"/>
        <v>0</v>
      </c>
      <c r="AS32" s="163">
        <f t="shared" si="4"/>
        <v>0</v>
      </c>
      <c r="AU32" s="165">
        <f t="shared" si="15"/>
        <v>12</v>
      </c>
      <c r="AV32" s="163">
        <f t="shared" si="16"/>
        <v>0</v>
      </c>
      <c r="AW32" s="163">
        <f t="shared" si="17"/>
        <v>0</v>
      </c>
      <c r="AX32" s="163">
        <f t="shared" si="5"/>
        <v>0</v>
      </c>
      <c r="AZ32" s="165">
        <f t="shared" si="18"/>
        <v>12</v>
      </c>
      <c r="BA32" s="163">
        <f t="shared" si="19"/>
        <v>0</v>
      </c>
      <c r="BB32" s="163">
        <f t="shared" si="6"/>
        <v>0</v>
      </c>
      <c r="BC32" s="163">
        <f t="shared" si="7"/>
        <v>0</v>
      </c>
    </row>
    <row r="33" spans="29:55" ht="17.25">
      <c r="AC33" s="105" t="s">
        <v>1</v>
      </c>
      <c r="AD33" s="114">
        <v>100</v>
      </c>
      <c r="AF33" s="165">
        <f t="shared" si="8"/>
        <v>13</v>
      </c>
      <c r="AG33" s="163">
        <f t="shared" si="9"/>
        <v>372559.6218553118</v>
      </c>
      <c r="AH33" s="163">
        <f t="shared" si="0"/>
        <v>5277.927976283583</v>
      </c>
      <c r="AI33" s="163">
        <f t="shared" si="1"/>
        <v>222.5740836637815</v>
      </c>
      <c r="AJ33" s="163"/>
      <c r="AK33" s="165">
        <f t="shared" si="10"/>
        <v>13</v>
      </c>
      <c r="AL33" s="163">
        <f t="shared" si="11"/>
        <v>0</v>
      </c>
      <c r="AM33" s="163">
        <f t="shared" si="2"/>
        <v>0</v>
      </c>
      <c r="AN33" s="163">
        <f t="shared" si="3"/>
        <v>0</v>
      </c>
      <c r="AP33" s="165">
        <f t="shared" si="12"/>
        <v>13</v>
      </c>
      <c r="AQ33" s="163">
        <f t="shared" si="13"/>
        <v>0</v>
      </c>
      <c r="AR33" s="163">
        <f t="shared" si="14"/>
        <v>0</v>
      </c>
      <c r="AS33" s="163">
        <f t="shared" si="4"/>
        <v>0</v>
      </c>
      <c r="AU33" s="165">
        <f t="shared" si="15"/>
        <v>13</v>
      </c>
      <c r="AV33" s="163">
        <f t="shared" si="16"/>
        <v>0</v>
      </c>
      <c r="AW33" s="163">
        <f t="shared" si="17"/>
        <v>0</v>
      </c>
      <c r="AX33" s="163">
        <f t="shared" si="5"/>
        <v>0</v>
      </c>
      <c r="AZ33" s="165">
        <f t="shared" si="18"/>
        <v>13</v>
      </c>
      <c r="BA33" s="163">
        <f t="shared" si="19"/>
        <v>0</v>
      </c>
      <c r="BB33" s="163">
        <f t="shared" si="6"/>
        <v>0</v>
      </c>
      <c r="BC33" s="163">
        <f t="shared" si="7"/>
        <v>0</v>
      </c>
    </row>
    <row r="34" spans="29:55" ht="17.25">
      <c r="AC34" s="105" t="s">
        <v>32</v>
      </c>
      <c r="AD34" s="114">
        <v>100</v>
      </c>
      <c r="AF34" s="165">
        <f t="shared" si="8"/>
        <v>14</v>
      </c>
      <c r="AG34" s="163">
        <f t="shared" si="9"/>
        <v>372337.04777164804</v>
      </c>
      <c r="AH34" s="163">
        <f t="shared" si="0"/>
        <v>5274.77484343168</v>
      </c>
      <c r="AI34" s="163">
        <f t="shared" si="1"/>
        <v>225.72721651568463</v>
      </c>
      <c r="AJ34" s="163"/>
      <c r="AK34" s="165">
        <f t="shared" si="10"/>
        <v>14</v>
      </c>
      <c r="AL34" s="163">
        <f t="shared" si="11"/>
        <v>0</v>
      </c>
      <c r="AM34" s="163">
        <f t="shared" si="2"/>
        <v>0</v>
      </c>
      <c r="AN34" s="163">
        <f t="shared" si="3"/>
        <v>0</v>
      </c>
      <c r="AP34" s="165">
        <f t="shared" si="12"/>
        <v>14</v>
      </c>
      <c r="AQ34" s="163">
        <f t="shared" si="13"/>
        <v>0</v>
      </c>
      <c r="AR34" s="163">
        <f t="shared" si="14"/>
        <v>0</v>
      </c>
      <c r="AS34" s="163">
        <f t="shared" si="4"/>
        <v>0</v>
      </c>
      <c r="AU34" s="165">
        <f t="shared" si="15"/>
        <v>14</v>
      </c>
      <c r="AV34" s="163">
        <f t="shared" si="16"/>
        <v>0</v>
      </c>
      <c r="AW34" s="163">
        <f t="shared" si="17"/>
        <v>0</v>
      </c>
      <c r="AX34" s="163">
        <f t="shared" si="5"/>
        <v>0</v>
      </c>
      <c r="AZ34" s="165">
        <f t="shared" si="18"/>
        <v>14</v>
      </c>
      <c r="BA34" s="163">
        <f t="shared" si="19"/>
        <v>0</v>
      </c>
      <c r="BB34" s="163">
        <f t="shared" si="6"/>
        <v>0</v>
      </c>
      <c r="BC34" s="163">
        <f t="shared" si="7"/>
        <v>0</v>
      </c>
    </row>
    <row r="35" spans="29:55" ht="17.25">
      <c r="AC35" s="105" t="s">
        <v>33</v>
      </c>
      <c r="AD35" s="114">
        <v>100</v>
      </c>
      <c r="AF35" s="165">
        <f t="shared" si="8"/>
        <v>15</v>
      </c>
      <c r="AG35" s="163">
        <f t="shared" si="9"/>
        <v>372111.32055513235</v>
      </c>
      <c r="AH35" s="163">
        <f t="shared" si="0"/>
        <v>5271.577041197708</v>
      </c>
      <c r="AI35" s="163">
        <f t="shared" si="1"/>
        <v>228.92501874965637</v>
      </c>
      <c r="AJ35" s="163"/>
      <c r="AK35" s="165">
        <f t="shared" si="10"/>
        <v>15</v>
      </c>
      <c r="AL35" s="163">
        <f t="shared" si="11"/>
        <v>0</v>
      </c>
      <c r="AM35" s="163">
        <f t="shared" si="2"/>
        <v>0</v>
      </c>
      <c r="AN35" s="163">
        <f t="shared" si="3"/>
        <v>0</v>
      </c>
      <c r="AP35" s="165">
        <f t="shared" si="12"/>
        <v>15</v>
      </c>
      <c r="AQ35" s="163">
        <f t="shared" si="13"/>
        <v>0</v>
      </c>
      <c r="AR35" s="163">
        <f t="shared" si="14"/>
        <v>0</v>
      </c>
      <c r="AS35" s="163">
        <f t="shared" si="4"/>
        <v>0</v>
      </c>
      <c r="AU35" s="165">
        <f t="shared" si="15"/>
        <v>15</v>
      </c>
      <c r="AV35" s="163">
        <f t="shared" si="16"/>
        <v>0</v>
      </c>
      <c r="AW35" s="163">
        <f t="shared" si="17"/>
        <v>0</v>
      </c>
      <c r="AX35" s="163">
        <f t="shared" si="5"/>
        <v>0</v>
      </c>
      <c r="AZ35" s="165">
        <f t="shared" si="18"/>
        <v>15</v>
      </c>
      <c r="BA35" s="163">
        <f t="shared" si="19"/>
        <v>0</v>
      </c>
      <c r="BB35" s="163">
        <f t="shared" si="6"/>
        <v>0</v>
      </c>
      <c r="BC35" s="163">
        <f t="shared" si="7"/>
        <v>0</v>
      </c>
    </row>
    <row r="36" spans="29:55" ht="17.25">
      <c r="AC36" s="105" t="s">
        <v>34</v>
      </c>
      <c r="AD36" s="114">
        <v>80</v>
      </c>
      <c r="AF36" s="165">
        <f t="shared" si="8"/>
        <v>16</v>
      </c>
      <c r="AG36" s="163">
        <f t="shared" si="9"/>
        <v>371882.3955363827</v>
      </c>
      <c r="AH36" s="163">
        <f t="shared" si="0"/>
        <v>5268.333936765421</v>
      </c>
      <c r="AI36" s="163">
        <f t="shared" si="1"/>
        <v>232.16812318194388</v>
      </c>
      <c r="AJ36" s="163"/>
      <c r="AK36" s="165">
        <f t="shared" si="10"/>
        <v>16</v>
      </c>
      <c r="AL36" s="163">
        <f t="shared" si="11"/>
        <v>0</v>
      </c>
      <c r="AM36" s="163">
        <f t="shared" si="2"/>
        <v>0</v>
      </c>
      <c r="AN36" s="163">
        <f t="shared" si="3"/>
        <v>0</v>
      </c>
      <c r="AP36" s="165">
        <f t="shared" si="12"/>
        <v>16</v>
      </c>
      <c r="AQ36" s="163">
        <f t="shared" si="13"/>
        <v>0</v>
      </c>
      <c r="AR36" s="163">
        <f t="shared" si="14"/>
        <v>0</v>
      </c>
      <c r="AS36" s="163">
        <f t="shared" si="4"/>
        <v>0</v>
      </c>
      <c r="AU36" s="165">
        <f t="shared" si="15"/>
        <v>16</v>
      </c>
      <c r="AV36" s="163">
        <f t="shared" si="16"/>
        <v>0</v>
      </c>
      <c r="AW36" s="163">
        <f t="shared" si="17"/>
        <v>0</v>
      </c>
      <c r="AX36" s="163">
        <f t="shared" si="5"/>
        <v>0</v>
      </c>
      <c r="AZ36" s="165">
        <f t="shared" si="18"/>
        <v>16</v>
      </c>
      <c r="BA36" s="163">
        <f t="shared" si="19"/>
        <v>0</v>
      </c>
      <c r="BB36" s="163">
        <f t="shared" si="6"/>
        <v>0</v>
      </c>
      <c r="BC36" s="163">
        <f t="shared" si="7"/>
        <v>0</v>
      </c>
    </row>
    <row r="37" spans="29:55" ht="17.25">
      <c r="AC37" s="105" t="s">
        <v>35</v>
      </c>
      <c r="AD37" s="114">
        <v>80</v>
      </c>
      <c r="AF37" s="165">
        <f t="shared" si="8"/>
        <v>17</v>
      </c>
      <c r="AG37" s="163">
        <f t="shared" si="9"/>
        <v>371650.2274132007</v>
      </c>
      <c r="AH37" s="163">
        <f t="shared" si="0"/>
        <v>5265.0448883536765</v>
      </c>
      <c r="AI37" s="163">
        <f t="shared" si="1"/>
        <v>235.45717159368814</v>
      </c>
      <c r="AJ37" s="163"/>
      <c r="AK37" s="165">
        <f t="shared" si="10"/>
        <v>17</v>
      </c>
      <c r="AL37" s="163">
        <f t="shared" si="11"/>
        <v>0</v>
      </c>
      <c r="AM37" s="163">
        <f t="shared" si="2"/>
        <v>0</v>
      </c>
      <c r="AN37" s="163">
        <f t="shared" si="3"/>
        <v>0</v>
      </c>
      <c r="AP37" s="165">
        <f t="shared" si="12"/>
        <v>17</v>
      </c>
      <c r="AQ37" s="163">
        <f t="shared" si="13"/>
        <v>0</v>
      </c>
      <c r="AR37" s="163">
        <f t="shared" si="14"/>
        <v>0</v>
      </c>
      <c r="AS37" s="163">
        <f t="shared" si="4"/>
        <v>0</v>
      </c>
      <c r="AU37" s="165">
        <f t="shared" si="15"/>
        <v>17</v>
      </c>
      <c r="AV37" s="163">
        <f t="shared" si="16"/>
        <v>0</v>
      </c>
      <c r="AW37" s="163">
        <f t="shared" si="17"/>
        <v>0</v>
      </c>
      <c r="AX37" s="163">
        <f t="shared" si="5"/>
        <v>0</v>
      </c>
      <c r="AZ37" s="165">
        <f t="shared" si="18"/>
        <v>17</v>
      </c>
      <c r="BA37" s="163">
        <f t="shared" si="19"/>
        <v>0</v>
      </c>
      <c r="BB37" s="163">
        <f t="shared" si="6"/>
        <v>0</v>
      </c>
      <c r="BC37" s="163">
        <f t="shared" si="7"/>
        <v>0</v>
      </c>
    </row>
    <row r="38" spans="29:55" ht="17.25">
      <c r="AC38" s="105" t="s">
        <v>36</v>
      </c>
      <c r="AD38" s="114">
        <v>120</v>
      </c>
      <c r="AF38" s="165">
        <f t="shared" si="8"/>
        <v>18</v>
      </c>
      <c r="AG38" s="163">
        <f t="shared" si="9"/>
        <v>371414.77024160704</v>
      </c>
      <c r="AH38" s="163">
        <f t="shared" si="0"/>
        <v>5261.709245089432</v>
      </c>
      <c r="AI38" s="163">
        <f t="shared" si="1"/>
        <v>238.79281485793217</v>
      </c>
      <c r="AJ38" s="163"/>
      <c r="AK38" s="165">
        <f t="shared" si="10"/>
        <v>18</v>
      </c>
      <c r="AL38" s="163">
        <f t="shared" si="11"/>
        <v>0</v>
      </c>
      <c r="AM38" s="163">
        <f t="shared" si="2"/>
        <v>0</v>
      </c>
      <c r="AN38" s="163">
        <f t="shared" si="3"/>
        <v>0</v>
      </c>
      <c r="AP38" s="165">
        <f t="shared" si="12"/>
        <v>18</v>
      </c>
      <c r="AQ38" s="163">
        <f t="shared" si="13"/>
        <v>0</v>
      </c>
      <c r="AR38" s="163">
        <f t="shared" si="14"/>
        <v>0</v>
      </c>
      <c r="AS38" s="163">
        <f t="shared" si="4"/>
        <v>0</v>
      </c>
      <c r="AU38" s="165">
        <f t="shared" si="15"/>
        <v>18</v>
      </c>
      <c r="AV38" s="163">
        <f t="shared" si="16"/>
        <v>0</v>
      </c>
      <c r="AW38" s="163">
        <f t="shared" si="17"/>
        <v>0</v>
      </c>
      <c r="AX38" s="163">
        <f t="shared" si="5"/>
        <v>0</v>
      </c>
      <c r="AZ38" s="165">
        <f t="shared" si="18"/>
        <v>18</v>
      </c>
      <c r="BA38" s="163">
        <f t="shared" si="19"/>
        <v>0</v>
      </c>
      <c r="BB38" s="163">
        <f t="shared" si="6"/>
        <v>0</v>
      </c>
      <c r="BC38" s="163">
        <f t="shared" si="7"/>
        <v>0</v>
      </c>
    </row>
    <row r="39" spans="29:55" ht="17.25">
      <c r="AC39" s="105" t="s">
        <v>37</v>
      </c>
      <c r="AD39" s="114">
        <v>80</v>
      </c>
      <c r="AF39" s="165">
        <f t="shared" si="8"/>
        <v>19</v>
      </c>
      <c r="AG39" s="163">
        <f t="shared" si="9"/>
        <v>371175.97742674913</v>
      </c>
      <c r="AH39" s="163">
        <f t="shared" si="0"/>
        <v>5258.3263468789455</v>
      </c>
      <c r="AI39" s="163">
        <f t="shared" si="1"/>
        <v>242.1757130684191</v>
      </c>
      <c r="AJ39" s="163"/>
      <c r="AK39" s="165">
        <f t="shared" si="10"/>
        <v>19</v>
      </c>
      <c r="AL39" s="163">
        <f t="shared" si="11"/>
        <v>0</v>
      </c>
      <c r="AM39" s="163">
        <f t="shared" si="2"/>
        <v>0</v>
      </c>
      <c r="AN39" s="163">
        <f t="shared" si="3"/>
        <v>0</v>
      </c>
      <c r="AP39" s="165">
        <f t="shared" si="12"/>
        <v>19</v>
      </c>
      <c r="AQ39" s="163">
        <f t="shared" si="13"/>
        <v>0</v>
      </c>
      <c r="AR39" s="163">
        <f t="shared" si="14"/>
        <v>0</v>
      </c>
      <c r="AS39" s="163">
        <f t="shared" si="4"/>
        <v>0</v>
      </c>
      <c r="AU39" s="165">
        <f t="shared" si="15"/>
        <v>19</v>
      </c>
      <c r="AV39" s="163">
        <f t="shared" si="16"/>
        <v>0</v>
      </c>
      <c r="AW39" s="163">
        <f t="shared" si="17"/>
        <v>0</v>
      </c>
      <c r="AX39" s="163">
        <f t="shared" si="5"/>
        <v>0</v>
      </c>
      <c r="AZ39" s="165">
        <f t="shared" si="18"/>
        <v>19</v>
      </c>
      <c r="BA39" s="163">
        <f t="shared" si="19"/>
        <v>0</v>
      </c>
      <c r="BB39" s="163">
        <f t="shared" si="6"/>
        <v>0</v>
      </c>
      <c r="BC39" s="163">
        <f t="shared" si="7"/>
        <v>0</v>
      </c>
    </row>
    <row r="40" spans="29:55" ht="17.25">
      <c r="AC40" s="105" t="s">
        <v>38</v>
      </c>
      <c r="AD40" s="114">
        <v>80</v>
      </c>
      <c r="AF40" s="165">
        <f t="shared" si="8"/>
        <v>20</v>
      </c>
      <c r="AG40" s="163">
        <f t="shared" si="9"/>
        <v>370933.80171368073</v>
      </c>
      <c r="AH40" s="163">
        <f t="shared" si="0"/>
        <v>5254.8955242771435</v>
      </c>
      <c r="AI40" s="163">
        <f t="shared" si="1"/>
        <v>245.6065356702211</v>
      </c>
      <c r="AJ40" s="163"/>
      <c r="AK40" s="165">
        <f t="shared" si="10"/>
        <v>20</v>
      </c>
      <c r="AL40" s="163">
        <f t="shared" si="11"/>
        <v>0</v>
      </c>
      <c r="AM40" s="163">
        <f t="shared" si="2"/>
        <v>0</v>
      </c>
      <c r="AN40" s="163">
        <f t="shared" si="3"/>
        <v>0</v>
      </c>
      <c r="AP40" s="165">
        <f t="shared" si="12"/>
        <v>20</v>
      </c>
      <c r="AQ40" s="163">
        <f t="shared" si="13"/>
        <v>0</v>
      </c>
      <c r="AR40" s="163">
        <f t="shared" si="14"/>
        <v>0</v>
      </c>
      <c r="AS40" s="163">
        <f t="shared" si="4"/>
        <v>0</v>
      </c>
      <c r="AU40" s="165">
        <f t="shared" si="15"/>
        <v>20</v>
      </c>
      <c r="AV40" s="163">
        <f t="shared" si="16"/>
        <v>0</v>
      </c>
      <c r="AW40" s="163">
        <f t="shared" si="17"/>
        <v>0</v>
      </c>
      <c r="AX40" s="163">
        <f t="shared" si="5"/>
        <v>0</v>
      </c>
      <c r="AZ40" s="165">
        <f t="shared" si="18"/>
        <v>20</v>
      </c>
      <c r="BA40" s="163">
        <f t="shared" si="19"/>
        <v>0</v>
      </c>
      <c r="BB40" s="163">
        <f t="shared" si="6"/>
        <v>0</v>
      </c>
      <c r="BC40" s="163">
        <f t="shared" si="7"/>
        <v>0</v>
      </c>
    </row>
    <row r="41" spans="29:55" ht="17.25">
      <c r="AC41" s="105" t="s">
        <v>39</v>
      </c>
      <c r="AD41" s="114">
        <v>120</v>
      </c>
      <c r="AF41" s="165">
        <f t="shared" si="8"/>
        <v>21</v>
      </c>
      <c r="AG41" s="163">
        <f t="shared" si="9"/>
        <v>370688.1951780105</v>
      </c>
      <c r="AH41" s="163">
        <f t="shared" si="0"/>
        <v>5251.416098355148</v>
      </c>
      <c r="AI41" s="163">
        <f t="shared" si="1"/>
        <v>249.08596159221634</v>
      </c>
      <c r="AJ41" s="163"/>
      <c r="AK41" s="165">
        <f t="shared" si="10"/>
        <v>21</v>
      </c>
      <c r="AL41" s="163">
        <f t="shared" si="11"/>
        <v>0</v>
      </c>
      <c r="AM41" s="163">
        <f t="shared" si="2"/>
        <v>0</v>
      </c>
      <c r="AN41" s="163">
        <f t="shared" si="3"/>
        <v>0</v>
      </c>
      <c r="AP41" s="165">
        <f t="shared" si="12"/>
        <v>21</v>
      </c>
      <c r="AQ41" s="163">
        <f t="shared" si="13"/>
        <v>0</v>
      </c>
      <c r="AR41" s="163">
        <f t="shared" si="14"/>
        <v>0</v>
      </c>
      <c r="AS41" s="163">
        <f t="shared" si="4"/>
        <v>0</v>
      </c>
      <c r="AU41" s="165">
        <f t="shared" si="15"/>
        <v>21</v>
      </c>
      <c r="AV41" s="163">
        <f t="shared" si="16"/>
        <v>0</v>
      </c>
      <c r="AW41" s="163">
        <f t="shared" si="17"/>
        <v>0</v>
      </c>
      <c r="AX41" s="163">
        <f t="shared" si="5"/>
        <v>0</v>
      </c>
      <c r="AZ41" s="165">
        <f t="shared" si="18"/>
        <v>21</v>
      </c>
      <c r="BA41" s="163">
        <f t="shared" si="19"/>
        <v>0</v>
      </c>
      <c r="BB41" s="163">
        <f t="shared" si="6"/>
        <v>0</v>
      </c>
      <c r="BC41" s="163">
        <f t="shared" si="7"/>
        <v>0</v>
      </c>
    </row>
    <row r="42" spans="29:55" ht="17.25">
      <c r="AC42" s="105" t="s">
        <v>40</v>
      </c>
      <c r="AD42" s="114">
        <v>120</v>
      </c>
      <c r="AF42" s="165">
        <f t="shared" si="8"/>
        <v>22</v>
      </c>
      <c r="AG42" s="163">
        <f t="shared" si="9"/>
        <v>370439.1092164183</v>
      </c>
      <c r="AH42" s="163">
        <f t="shared" si="0"/>
        <v>5247.887380565926</v>
      </c>
      <c r="AI42" s="163">
        <f t="shared" si="1"/>
        <v>252.6146793814387</v>
      </c>
      <c r="AJ42" s="163"/>
      <c r="AK42" s="165">
        <f t="shared" si="10"/>
        <v>22</v>
      </c>
      <c r="AL42" s="163">
        <f t="shared" si="11"/>
        <v>0</v>
      </c>
      <c r="AM42" s="163">
        <f t="shared" si="2"/>
        <v>0</v>
      </c>
      <c r="AN42" s="163">
        <f t="shared" si="3"/>
        <v>0</v>
      </c>
      <c r="AP42" s="165">
        <f t="shared" si="12"/>
        <v>22</v>
      </c>
      <c r="AQ42" s="163">
        <f t="shared" si="13"/>
        <v>0</v>
      </c>
      <c r="AR42" s="163">
        <f t="shared" si="14"/>
        <v>0</v>
      </c>
      <c r="AS42" s="163">
        <f t="shared" si="4"/>
        <v>0</v>
      </c>
      <c r="AU42" s="165">
        <f t="shared" si="15"/>
        <v>22</v>
      </c>
      <c r="AV42" s="163">
        <f t="shared" si="16"/>
        <v>0</v>
      </c>
      <c r="AW42" s="163">
        <f t="shared" si="17"/>
        <v>0</v>
      </c>
      <c r="AX42" s="163">
        <f t="shared" si="5"/>
        <v>0</v>
      </c>
      <c r="AZ42" s="165">
        <f t="shared" si="18"/>
        <v>22</v>
      </c>
      <c r="BA42" s="163">
        <f t="shared" si="19"/>
        <v>0</v>
      </c>
      <c r="BB42" s="163">
        <f t="shared" si="6"/>
        <v>0</v>
      </c>
      <c r="BC42" s="163">
        <f t="shared" si="7"/>
        <v>0</v>
      </c>
    </row>
    <row r="43" spans="29:55" ht="17.25">
      <c r="AC43" s="105" t="s">
        <v>41</v>
      </c>
      <c r="AD43" s="114">
        <v>100</v>
      </c>
      <c r="AF43" s="165">
        <f t="shared" si="8"/>
        <v>23</v>
      </c>
      <c r="AG43" s="163">
        <f t="shared" si="9"/>
        <v>370186.49453703687</v>
      </c>
      <c r="AH43" s="163">
        <f t="shared" si="0"/>
        <v>5244.308672608022</v>
      </c>
      <c r="AI43" s="163">
        <f t="shared" si="1"/>
        <v>256.19338733934273</v>
      </c>
      <c r="AJ43" s="163"/>
      <c r="AK43" s="165">
        <f t="shared" si="10"/>
        <v>23</v>
      </c>
      <c r="AL43" s="163">
        <f t="shared" si="11"/>
        <v>0</v>
      </c>
      <c r="AM43" s="163">
        <f t="shared" si="2"/>
        <v>0</v>
      </c>
      <c r="AN43" s="163">
        <f t="shared" si="3"/>
        <v>0</v>
      </c>
      <c r="AP43" s="165">
        <f t="shared" si="12"/>
        <v>23</v>
      </c>
      <c r="AQ43" s="163">
        <f t="shared" si="13"/>
        <v>0</v>
      </c>
      <c r="AR43" s="163">
        <f t="shared" si="14"/>
        <v>0</v>
      </c>
      <c r="AS43" s="163">
        <f t="shared" si="4"/>
        <v>0</v>
      </c>
      <c r="AU43" s="165">
        <f t="shared" si="15"/>
        <v>23</v>
      </c>
      <c r="AV43" s="163">
        <f t="shared" si="16"/>
        <v>0</v>
      </c>
      <c r="AW43" s="163">
        <f t="shared" si="17"/>
        <v>0</v>
      </c>
      <c r="AX43" s="163">
        <f t="shared" si="5"/>
        <v>0</v>
      </c>
      <c r="AZ43" s="165">
        <f t="shared" si="18"/>
        <v>23</v>
      </c>
      <c r="BA43" s="163">
        <f t="shared" si="19"/>
        <v>0</v>
      </c>
      <c r="BB43" s="163">
        <f t="shared" si="6"/>
        <v>0</v>
      </c>
      <c r="BC43" s="163">
        <f t="shared" si="7"/>
        <v>0</v>
      </c>
    </row>
    <row r="44" spans="29:55" ht="17.25">
      <c r="AC44" s="105" t="s">
        <v>42</v>
      </c>
      <c r="AD44" s="114">
        <v>100</v>
      </c>
      <c r="AF44" s="165">
        <f t="shared" si="8"/>
        <v>24</v>
      </c>
      <c r="AG44" s="163">
        <f t="shared" si="9"/>
        <v>369930.3011496975</v>
      </c>
      <c r="AH44" s="163">
        <f t="shared" si="0"/>
        <v>5240.679266287381</v>
      </c>
      <c r="AI44" s="163">
        <f t="shared" si="1"/>
        <v>259.8227936599833</v>
      </c>
      <c r="AJ44" s="163"/>
      <c r="AK44" s="165">
        <f t="shared" si="10"/>
        <v>24</v>
      </c>
      <c r="AL44" s="163">
        <f t="shared" si="11"/>
        <v>0</v>
      </c>
      <c r="AM44" s="163">
        <f t="shared" si="2"/>
        <v>0</v>
      </c>
      <c r="AN44" s="163">
        <f t="shared" si="3"/>
        <v>0</v>
      </c>
      <c r="AP44" s="165">
        <f t="shared" si="12"/>
        <v>24</v>
      </c>
      <c r="AQ44" s="163">
        <f t="shared" si="13"/>
        <v>0</v>
      </c>
      <c r="AR44" s="163">
        <f t="shared" si="14"/>
        <v>0</v>
      </c>
      <c r="AS44" s="163">
        <f t="shared" si="4"/>
        <v>0</v>
      </c>
      <c r="AU44" s="165">
        <f t="shared" si="15"/>
        <v>24</v>
      </c>
      <c r="AV44" s="163">
        <f t="shared" si="16"/>
        <v>0</v>
      </c>
      <c r="AW44" s="163">
        <f t="shared" si="17"/>
        <v>0</v>
      </c>
      <c r="AX44" s="163">
        <f t="shared" si="5"/>
        <v>0</v>
      </c>
      <c r="AZ44" s="165">
        <f t="shared" si="18"/>
        <v>24</v>
      </c>
      <c r="BA44" s="163">
        <f t="shared" si="19"/>
        <v>0</v>
      </c>
      <c r="BB44" s="163">
        <f t="shared" si="6"/>
        <v>0</v>
      </c>
      <c r="BC44" s="163">
        <f t="shared" si="7"/>
        <v>0</v>
      </c>
    </row>
    <row r="45" spans="29:55" ht="17.25">
      <c r="AC45" s="105" t="s">
        <v>43</v>
      </c>
      <c r="AD45" s="114">
        <v>100</v>
      </c>
      <c r="AF45" s="165">
        <f t="shared" si="8"/>
        <v>25</v>
      </c>
      <c r="AG45" s="163">
        <f t="shared" si="9"/>
        <v>369670.4783560375</v>
      </c>
      <c r="AH45" s="163">
        <f t="shared" si="0"/>
        <v>5236.998443377198</v>
      </c>
      <c r="AI45" s="163">
        <f t="shared" si="1"/>
        <v>263.50361657016674</v>
      </c>
      <c r="AJ45" s="163"/>
      <c r="AK45" s="165">
        <f t="shared" si="10"/>
        <v>25</v>
      </c>
      <c r="AL45" s="163">
        <f t="shared" si="11"/>
        <v>0</v>
      </c>
      <c r="AM45" s="163">
        <f t="shared" si="2"/>
        <v>0</v>
      </c>
      <c r="AN45" s="163">
        <f t="shared" si="3"/>
        <v>0</v>
      </c>
      <c r="AP45" s="165">
        <f t="shared" si="12"/>
        <v>25</v>
      </c>
      <c r="AQ45" s="163">
        <f t="shared" si="13"/>
        <v>0</v>
      </c>
      <c r="AR45" s="163">
        <f t="shared" si="14"/>
        <v>0</v>
      </c>
      <c r="AS45" s="163">
        <f t="shared" si="4"/>
        <v>0</v>
      </c>
      <c r="AU45" s="165">
        <f t="shared" si="15"/>
        <v>25</v>
      </c>
      <c r="AV45" s="163">
        <f t="shared" si="16"/>
        <v>0</v>
      </c>
      <c r="AW45" s="163">
        <f t="shared" si="17"/>
        <v>0</v>
      </c>
      <c r="AX45" s="163">
        <f t="shared" si="5"/>
        <v>0</v>
      </c>
      <c r="AZ45" s="165">
        <f t="shared" si="18"/>
        <v>25</v>
      </c>
      <c r="BA45" s="163">
        <f t="shared" si="19"/>
        <v>0</v>
      </c>
      <c r="BB45" s="163">
        <f t="shared" si="6"/>
        <v>0</v>
      </c>
      <c r="BC45" s="163">
        <f t="shared" si="7"/>
        <v>0</v>
      </c>
    </row>
    <row r="46" spans="29:55" ht="17.25">
      <c r="AC46" s="105" t="s">
        <v>44</v>
      </c>
      <c r="AD46" s="114">
        <v>80</v>
      </c>
      <c r="AF46" s="165">
        <f t="shared" si="8"/>
        <v>26</v>
      </c>
      <c r="AG46" s="163">
        <f t="shared" si="9"/>
        <v>369406.9747394674</v>
      </c>
      <c r="AH46" s="163">
        <f t="shared" si="0"/>
        <v>5233.265475475788</v>
      </c>
      <c r="AI46" s="163">
        <f t="shared" si="1"/>
        <v>267.23658447157686</v>
      </c>
      <c r="AJ46" s="163"/>
      <c r="AK46" s="165">
        <f t="shared" si="10"/>
        <v>26</v>
      </c>
      <c r="AL46" s="163">
        <f t="shared" si="11"/>
        <v>0</v>
      </c>
      <c r="AM46" s="163">
        <f t="shared" si="2"/>
        <v>0</v>
      </c>
      <c r="AN46" s="163">
        <f t="shared" si="3"/>
        <v>0</v>
      </c>
      <c r="AP46" s="165">
        <f t="shared" si="12"/>
        <v>26</v>
      </c>
      <c r="AQ46" s="163">
        <f t="shared" si="13"/>
        <v>0</v>
      </c>
      <c r="AR46" s="163">
        <f t="shared" si="14"/>
        <v>0</v>
      </c>
      <c r="AS46" s="163">
        <f t="shared" si="4"/>
        <v>0</v>
      </c>
      <c r="AU46" s="165">
        <f t="shared" si="15"/>
        <v>26</v>
      </c>
      <c r="AV46" s="163">
        <f t="shared" si="16"/>
        <v>0</v>
      </c>
      <c r="AW46" s="163">
        <f t="shared" si="17"/>
        <v>0</v>
      </c>
      <c r="AX46" s="163">
        <f t="shared" si="5"/>
        <v>0</v>
      </c>
      <c r="AZ46" s="165">
        <f t="shared" si="18"/>
        <v>26</v>
      </c>
      <c r="BA46" s="163">
        <f t="shared" si="19"/>
        <v>0</v>
      </c>
      <c r="BB46" s="163">
        <f t="shared" si="6"/>
        <v>0</v>
      </c>
      <c r="BC46" s="163">
        <f t="shared" si="7"/>
        <v>0</v>
      </c>
    </row>
    <row r="47" spans="29:55" ht="17.25">
      <c r="AC47" s="105" t="s">
        <v>45</v>
      </c>
      <c r="AD47" s="114">
        <v>80</v>
      </c>
      <c r="AF47" s="165">
        <f t="shared" si="8"/>
        <v>27</v>
      </c>
      <c r="AG47" s="163">
        <f t="shared" si="9"/>
        <v>369139.7381549958</v>
      </c>
      <c r="AH47" s="163">
        <f t="shared" si="0"/>
        <v>5229.47962386244</v>
      </c>
      <c r="AI47" s="163">
        <f t="shared" si="1"/>
        <v>271.02243608492427</v>
      </c>
      <c r="AJ47" s="163"/>
      <c r="AK47" s="165">
        <f t="shared" si="10"/>
        <v>27</v>
      </c>
      <c r="AL47" s="163">
        <f t="shared" si="11"/>
        <v>0</v>
      </c>
      <c r="AM47" s="163">
        <f t="shared" si="2"/>
        <v>0</v>
      </c>
      <c r="AN47" s="163">
        <f t="shared" si="3"/>
        <v>0</v>
      </c>
      <c r="AP47" s="165">
        <f t="shared" si="12"/>
        <v>27</v>
      </c>
      <c r="AQ47" s="163">
        <f t="shared" si="13"/>
        <v>0</v>
      </c>
      <c r="AR47" s="163">
        <f t="shared" si="14"/>
        <v>0</v>
      </c>
      <c r="AS47" s="163">
        <f t="shared" si="4"/>
        <v>0</v>
      </c>
      <c r="AU47" s="165">
        <f t="shared" si="15"/>
        <v>27</v>
      </c>
      <c r="AV47" s="163">
        <f t="shared" si="16"/>
        <v>0</v>
      </c>
      <c r="AW47" s="163">
        <f t="shared" si="17"/>
        <v>0</v>
      </c>
      <c r="AX47" s="163">
        <f t="shared" si="5"/>
        <v>0</v>
      </c>
      <c r="AZ47" s="165">
        <f t="shared" si="18"/>
        <v>27</v>
      </c>
      <c r="BA47" s="163">
        <f t="shared" si="19"/>
        <v>0</v>
      </c>
      <c r="BB47" s="163">
        <f t="shared" si="6"/>
        <v>0</v>
      </c>
      <c r="BC47" s="163">
        <f t="shared" si="7"/>
        <v>0</v>
      </c>
    </row>
    <row r="48" spans="29:55" ht="17.25">
      <c r="AC48" s="105" t="s">
        <v>46</v>
      </c>
      <c r="AD48" s="114">
        <v>100</v>
      </c>
      <c r="AF48" s="165">
        <f t="shared" si="8"/>
        <v>28</v>
      </c>
      <c r="AG48" s="163">
        <f t="shared" si="9"/>
        <v>368868.71571891085</v>
      </c>
      <c r="AH48" s="163">
        <f t="shared" si="0"/>
        <v>5225.640139351237</v>
      </c>
      <c r="AI48" s="163">
        <f t="shared" si="1"/>
        <v>274.8619205961277</v>
      </c>
      <c r="AJ48" s="163"/>
      <c r="AK48" s="165">
        <f t="shared" si="10"/>
        <v>28</v>
      </c>
      <c r="AL48" s="163">
        <f t="shared" si="11"/>
        <v>0</v>
      </c>
      <c r="AM48" s="163">
        <f t="shared" si="2"/>
        <v>0</v>
      </c>
      <c r="AN48" s="163">
        <f t="shared" si="3"/>
        <v>0</v>
      </c>
      <c r="AP48" s="165">
        <f t="shared" si="12"/>
        <v>28</v>
      </c>
      <c r="AQ48" s="163">
        <f t="shared" si="13"/>
        <v>0</v>
      </c>
      <c r="AR48" s="163">
        <f t="shared" si="14"/>
        <v>0</v>
      </c>
      <c r="AS48" s="163">
        <f t="shared" si="4"/>
        <v>0</v>
      </c>
      <c r="AU48" s="165">
        <f t="shared" si="15"/>
        <v>28</v>
      </c>
      <c r="AV48" s="163">
        <f t="shared" si="16"/>
        <v>0</v>
      </c>
      <c r="AW48" s="163">
        <f t="shared" si="17"/>
        <v>0</v>
      </c>
      <c r="AX48" s="163">
        <f t="shared" si="5"/>
        <v>0</v>
      </c>
      <c r="AZ48" s="165">
        <f t="shared" si="18"/>
        <v>28</v>
      </c>
      <c r="BA48" s="163">
        <f t="shared" si="19"/>
        <v>0</v>
      </c>
      <c r="BB48" s="163">
        <f t="shared" si="6"/>
        <v>0</v>
      </c>
      <c r="BC48" s="163">
        <f t="shared" si="7"/>
        <v>0</v>
      </c>
    </row>
    <row r="49" spans="29:55" ht="17.25">
      <c r="AC49" s="105" t="s">
        <v>47</v>
      </c>
      <c r="AD49" s="114">
        <v>100</v>
      </c>
      <c r="AF49" s="165">
        <f t="shared" si="8"/>
        <v>29</v>
      </c>
      <c r="AG49" s="163">
        <f t="shared" si="9"/>
        <v>368593.85379831475</v>
      </c>
      <c r="AH49" s="163">
        <f t="shared" si="0"/>
        <v>5221.746262142792</v>
      </c>
      <c r="AI49" s="163">
        <f t="shared" si="1"/>
        <v>278.75579780457247</v>
      </c>
      <c r="AJ49" s="163"/>
      <c r="AK49" s="165">
        <f t="shared" si="10"/>
        <v>29</v>
      </c>
      <c r="AL49" s="163">
        <f t="shared" si="11"/>
        <v>0</v>
      </c>
      <c r="AM49" s="163">
        <f t="shared" si="2"/>
        <v>0</v>
      </c>
      <c r="AN49" s="163">
        <f t="shared" si="3"/>
        <v>0</v>
      </c>
      <c r="AP49" s="165">
        <f t="shared" si="12"/>
        <v>29</v>
      </c>
      <c r="AQ49" s="163">
        <f t="shared" si="13"/>
        <v>0</v>
      </c>
      <c r="AR49" s="163">
        <f t="shared" si="14"/>
        <v>0</v>
      </c>
      <c r="AS49" s="163">
        <f t="shared" si="4"/>
        <v>0</v>
      </c>
      <c r="AU49" s="165">
        <f t="shared" si="15"/>
        <v>29</v>
      </c>
      <c r="AV49" s="163">
        <f t="shared" si="16"/>
        <v>0</v>
      </c>
      <c r="AW49" s="163">
        <f t="shared" si="17"/>
        <v>0</v>
      </c>
      <c r="AX49" s="163">
        <f t="shared" si="5"/>
        <v>0</v>
      </c>
      <c r="AZ49" s="165">
        <f t="shared" si="18"/>
        <v>29</v>
      </c>
      <c r="BA49" s="163">
        <f t="shared" si="19"/>
        <v>0</v>
      </c>
      <c r="BB49" s="163">
        <f t="shared" si="6"/>
        <v>0</v>
      </c>
      <c r="BC49" s="163">
        <f t="shared" si="7"/>
        <v>0</v>
      </c>
    </row>
    <row r="50" spans="29:55" ht="17.25">
      <c r="AC50" s="105" t="s">
        <v>48</v>
      </c>
      <c r="AD50" s="114">
        <v>80</v>
      </c>
      <c r="AF50" s="165">
        <f t="shared" si="8"/>
        <v>30</v>
      </c>
      <c r="AG50" s="163">
        <f t="shared" si="9"/>
        <v>368315.0980005102</v>
      </c>
      <c r="AH50" s="163">
        <f t="shared" si="0"/>
        <v>5217.7972216738945</v>
      </c>
      <c r="AI50" s="163">
        <f t="shared" si="1"/>
        <v>282.70483827347016</v>
      </c>
      <c r="AJ50" s="163"/>
      <c r="AK50" s="165">
        <f t="shared" si="10"/>
        <v>30</v>
      </c>
      <c r="AL50" s="163">
        <f t="shared" si="11"/>
        <v>0</v>
      </c>
      <c r="AM50" s="163">
        <f t="shared" si="2"/>
        <v>0</v>
      </c>
      <c r="AN50" s="163">
        <f t="shared" si="3"/>
        <v>0</v>
      </c>
      <c r="AP50" s="165">
        <f t="shared" si="12"/>
        <v>30</v>
      </c>
      <c r="AQ50" s="163">
        <f t="shared" si="13"/>
        <v>0</v>
      </c>
      <c r="AR50" s="163">
        <f t="shared" si="14"/>
        <v>0</v>
      </c>
      <c r="AS50" s="163">
        <f t="shared" si="4"/>
        <v>0</v>
      </c>
      <c r="AU50" s="165">
        <f t="shared" si="15"/>
        <v>30</v>
      </c>
      <c r="AV50" s="163">
        <f t="shared" si="16"/>
        <v>0</v>
      </c>
      <c r="AW50" s="163">
        <f t="shared" si="17"/>
        <v>0</v>
      </c>
      <c r="AX50" s="163">
        <f t="shared" si="5"/>
        <v>0</v>
      </c>
      <c r="AZ50" s="165">
        <f t="shared" si="18"/>
        <v>30</v>
      </c>
      <c r="BA50" s="163">
        <f t="shared" si="19"/>
        <v>0</v>
      </c>
      <c r="BB50" s="163">
        <f t="shared" si="6"/>
        <v>0</v>
      </c>
      <c r="BC50" s="163">
        <f t="shared" si="7"/>
        <v>0</v>
      </c>
    </row>
    <row r="51" spans="29:55" ht="17.25">
      <c r="AC51" s="105" t="s">
        <v>49</v>
      </c>
      <c r="AD51" s="114">
        <v>100</v>
      </c>
      <c r="AF51" s="165">
        <f t="shared" si="8"/>
        <v>31</v>
      </c>
      <c r="AG51" s="163">
        <f t="shared" si="9"/>
        <v>368032.3931622367</v>
      </c>
      <c r="AH51" s="163">
        <f t="shared" si="0"/>
        <v>5213.79223646502</v>
      </c>
      <c r="AI51" s="163">
        <f t="shared" si="1"/>
        <v>286.7098234823443</v>
      </c>
      <c r="AJ51" s="163"/>
      <c r="AK51" s="165">
        <f t="shared" si="10"/>
        <v>31</v>
      </c>
      <c r="AL51" s="163">
        <f t="shared" si="11"/>
        <v>0</v>
      </c>
      <c r="AM51" s="163">
        <f t="shared" si="2"/>
        <v>0</v>
      </c>
      <c r="AN51" s="163">
        <f t="shared" si="3"/>
        <v>0</v>
      </c>
      <c r="AP51" s="165">
        <f t="shared" si="12"/>
        <v>31</v>
      </c>
      <c r="AQ51" s="163">
        <f t="shared" si="13"/>
        <v>0</v>
      </c>
      <c r="AR51" s="163">
        <f t="shared" si="14"/>
        <v>0</v>
      </c>
      <c r="AS51" s="163">
        <f t="shared" si="4"/>
        <v>0</v>
      </c>
      <c r="AU51" s="165">
        <f t="shared" si="15"/>
        <v>31</v>
      </c>
      <c r="AV51" s="163">
        <f t="shared" si="16"/>
        <v>0</v>
      </c>
      <c r="AW51" s="163">
        <f t="shared" si="17"/>
        <v>0</v>
      </c>
      <c r="AX51" s="163">
        <f t="shared" si="5"/>
        <v>0</v>
      </c>
      <c r="AZ51" s="165">
        <f t="shared" si="18"/>
        <v>31</v>
      </c>
      <c r="BA51" s="163">
        <f t="shared" si="19"/>
        <v>0</v>
      </c>
      <c r="BB51" s="163">
        <f t="shared" si="6"/>
        <v>0</v>
      </c>
      <c r="BC51" s="163">
        <f t="shared" si="7"/>
        <v>0</v>
      </c>
    </row>
    <row r="52" spans="29:55" ht="17.25">
      <c r="AC52" s="105" t="s">
        <v>50</v>
      </c>
      <c r="AD52" s="114">
        <v>100</v>
      </c>
      <c r="AF52" s="165">
        <f t="shared" si="8"/>
        <v>32</v>
      </c>
      <c r="AG52" s="163">
        <f t="shared" si="9"/>
        <v>367745.6833387544</v>
      </c>
      <c r="AH52" s="163">
        <f t="shared" si="0"/>
        <v>5209.730513965687</v>
      </c>
      <c r="AI52" s="163">
        <f t="shared" si="1"/>
        <v>290.77154598167726</v>
      </c>
      <c r="AJ52" s="163"/>
      <c r="AK52" s="165">
        <f t="shared" si="10"/>
        <v>32</v>
      </c>
      <c r="AL52" s="163">
        <f t="shared" si="11"/>
        <v>0</v>
      </c>
      <c r="AM52" s="163">
        <f t="shared" si="2"/>
        <v>0</v>
      </c>
      <c r="AN52" s="163">
        <f t="shared" si="3"/>
        <v>0</v>
      </c>
      <c r="AP52" s="165">
        <f t="shared" si="12"/>
        <v>32</v>
      </c>
      <c r="AQ52" s="163">
        <f t="shared" si="13"/>
        <v>0</v>
      </c>
      <c r="AR52" s="163">
        <f t="shared" si="14"/>
        <v>0</v>
      </c>
      <c r="AS52" s="163">
        <f t="shared" si="4"/>
        <v>0</v>
      </c>
      <c r="AU52" s="165">
        <f t="shared" si="15"/>
        <v>32</v>
      </c>
      <c r="AV52" s="163">
        <f t="shared" si="16"/>
        <v>0</v>
      </c>
      <c r="AW52" s="163">
        <f t="shared" si="17"/>
        <v>0</v>
      </c>
      <c r="AX52" s="163">
        <f t="shared" si="5"/>
        <v>0</v>
      </c>
      <c r="AZ52" s="165">
        <f t="shared" si="18"/>
        <v>32</v>
      </c>
      <c r="BA52" s="163">
        <f t="shared" si="19"/>
        <v>0</v>
      </c>
      <c r="BB52" s="163">
        <f t="shared" si="6"/>
        <v>0</v>
      </c>
      <c r="BC52" s="163">
        <f t="shared" si="7"/>
        <v>0</v>
      </c>
    </row>
    <row r="53" spans="29:55" ht="17.25">
      <c r="AC53" s="105" t="s">
        <v>51</v>
      </c>
      <c r="AD53" s="114">
        <v>80</v>
      </c>
      <c r="AF53" s="165">
        <f t="shared" si="8"/>
        <v>33</v>
      </c>
      <c r="AG53" s="163">
        <f t="shared" si="9"/>
        <v>367454.9117927727</v>
      </c>
      <c r="AH53" s="163">
        <f t="shared" si="0"/>
        <v>5205.611250397613</v>
      </c>
      <c r="AI53" s="163">
        <f t="shared" si="1"/>
        <v>294.8908095497518</v>
      </c>
      <c r="AJ53" s="163"/>
      <c r="AK53" s="165">
        <f t="shared" si="10"/>
        <v>33</v>
      </c>
      <c r="AL53" s="163">
        <f t="shared" si="11"/>
        <v>0</v>
      </c>
      <c r="AM53" s="163">
        <f t="shared" si="2"/>
        <v>0</v>
      </c>
      <c r="AN53" s="163">
        <f t="shared" si="3"/>
        <v>0</v>
      </c>
      <c r="AP53" s="165">
        <f t="shared" si="12"/>
        <v>33</v>
      </c>
      <c r="AQ53" s="163">
        <f t="shared" si="13"/>
        <v>0</v>
      </c>
      <c r="AR53" s="163">
        <f t="shared" si="14"/>
        <v>0</v>
      </c>
      <c r="AS53" s="163">
        <f t="shared" si="4"/>
        <v>0</v>
      </c>
      <c r="AU53" s="165">
        <f t="shared" si="15"/>
        <v>33</v>
      </c>
      <c r="AV53" s="163">
        <f t="shared" si="16"/>
        <v>0</v>
      </c>
      <c r="AW53" s="163">
        <f t="shared" si="17"/>
        <v>0</v>
      </c>
      <c r="AX53" s="163">
        <f t="shared" si="5"/>
        <v>0</v>
      </c>
      <c r="AZ53" s="165">
        <f t="shared" si="18"/>
        <v>33</v>
      </c>
      <c r="BA53" s="163">
        <f t="shared" si="19"/>
        <v>0</v>
      </c>
      <c r="BB53" s="163">
        <f t="shared" si="6"/>
        <v>0</v>
      </c>
      <c r="BC53" s="163">
        <f t="shared" si="7"/>
        <v>0</v>
      </c>
    </row>
    <row r="54" spans="29:55" ht="17.25">
      <c r="AC54" s="105" t="s">
        <v>52</v>
      </c>
      <c r="AD54" s="114">
        <v>100</v>
      </c>
      <c r="AF54" s="165">
        <f t="shared" si="8"/>
        <v>34</v>
      </c>
      <c r="AG54" s="163">
        <f t="shared" si="9"/>
        <v>367160.02098322293</v>
      </c>
      <c r="AH54" s="163">
        <f t="shared" si="0"/>
        <v>5201.433630595658</v>
      </c>
      <c r="AI54" s="163">
        <f t="shared" si="1"/>
        <v>299.068429351707</v>
      </c>
      <c r="AJ54" s="163"/>
      <c r="AK54" s="165">
        <f t="shared" si="10"/>
        <v>34</v>
      </c>
      <c r="AL54" s="163">
        <f t="shared" si="11"/>
        <v>0</v>
      </c>
      <c r="AM54" s="163">
        <f t="shared" si="2"/>
        <v>0</v>
      </c>
      <c r="AN54" s="163">
        <f t="shared" si="3"/>
        <v>0</v>
      </c>
      <c r="AP54" s="165">
        <f t="shared" si="12"/>
        <v>34</v>
      </c>
      <c r="AQ54" s="163">
        <f t="shared" si="13"/>
        <v>0</v>
      </c>
      <c r="AR54" s="163">
        <f t="shared" si="14"/>
        <v>0</v>
      </c>
      <c r="AS54" s="163">
        <f t="shared" si="4"/>
        <v>0</v>
      </c>
      <c r="AU54" s="165">
        <f t="shared" si="15"/>
        <v>34</v>
      </c>
      <c r="AV54" s="163">
        <f t="shared" si="16"/>
        <v>0</v>
      </c>
      <c r="AW54" s="163">
        <f t="shared" si="17"/>
        <v>0</v>
      </c>
      <c r="AX54" s="163">
        <f t="shared" si="5"/>
        <v>0</v>
      </c>
      <c r="AZ54" s="165">
        <f t="shared" si="18"/>
        <v>34</v>
      </c>
      <c r="BA54" s="163">
        <f t="shared" si="19"/>
        <v>0</v>
      </c>
      <c r="BB54" s="163">
        <f t="shared" si="6"/>
        <v>0</v>
      </c>
      <c r="BC54" s="163">
        <f t="shared" si="7"/>
        <v>0</v>
      </c>
    </row>
    <row r="55" spans="29:55" ht="17.25">
      <c r="AC55" s="105" t="s">
        <v>53</v>
      </c>
      <c r="AD55" s="114">
        <v>80</v>
      </c>
      <c r="AF55" s="165">
        <f t="shared" si="8"/>
        <v>35</v>
      </c>
      <c r="AG55" s="163">
        <f t="shared" si="9"/>
        <v>366860.9525538712</v>
      </c>
      <c r="AH55" s="163">
        <f t="shared" si="0"/>
        <v>5197.196827846508</v>
      </c>
      <c r="AI55" s="163">
        <f t="shared" si="1"/>
        <v>303.3052321008563</v>
      </c>
      <c r="AJ55" s="163"/>
      <c r="AK55" s="165">
        <f t="shared" si="10"/>
        <v>35</v>
      </c>
      <c r="AL55" s="163">
        <f t="shared" si="11"/>
        <v>0</v>
      </c>
      <c r="AM55" s="163">
        <f t="shared" si="2"/>
        <v>0</v>
      </c>
      <c r="AN55" s="163">
        <f t="shared" si="3"/>
        <v>0</v>
      </c>
      <c r="AP55" s="165">
        <f t="shared" si="12"/>
        <v>35</v>
      </c>
      <c r="AQ55" s="163">
        <f t="shared" si="13"/>
        <v>0</v>
      </c>
      <c r="AR55" s="163">
        <f t="shared" si="14"/>
        <v>0</v>
      </c>
      <c r="AS55" s="163">
        <f t="shared" si="4"/>
        <v>0</v>
      </c>
      <c r="AU55" s="165">
        <f t="shared" si="15"/>
        <v>35</v>
      </c>
      <c r="AV55" s="163">
        <f t="shared" si="16"/>
        <v>0</v>
      </c>
      <c r="AW55" s="163">
        <f t="shared" si="17"/>
        <v>0</v>
      </c>
      <c r="AX55" s="163">
        <f t="shared" si="5"/>
        <v>0</v>
      </c>
      <c r="AZ55" s="165">
        <f t="shared" si="18"/>
        <v>35</v>
      </c>
      <c r="BA55" s="163">
        <f t="shared" si="19"/>
        <v>0</v>
      </c>
      <c r="BB55" s="163">
        <f t="shared" si="6"/>
        <v>0</v>
      </c>
      <c r="BC55" s="163">
        <f t="shared" si="7"/>
        <v>0</v>
      </c>
    </row>
    <row r="56" spans="29:55" ht="17.25">
      <c r="AC56" s="105" t="s">
        <v>54</v>
      </c>
      <c r="AD56" s="114">
        <v>80</v>
      </c>
      <c r="AF56" s="165">
        <f t="shared" si="8"/>
        <v>36</v>
      </c>
      <c r="AG56" s="163">
        <f t="shared" si="9"/>
        <v>366557.6473217704</v>
      </c>
      <c r="AH56" s="163">
        <f t="shared" si="0"/>
        <v>5192.90000372508</v>
      </c>
      <c r="AI56" s="163">
        <f t="shared" si="1"/>
        <v>307.6020562222848</v>
      </c>
      <c r="AJ56" s="163"/>
      <c r="AK56" s="165">
        <f t="shared" si="10"/>
        <v>36</v>
      </c>
      <c r="AL56" s="163">
        <f t="shared" si="11"/>
        <v>0</v>
      </c>
      <c r="AM56" s="163">
        <f t="shared" si="2"/>
        <v>0</v>
      </c>
      <c r="AN56" s="163">
        <f t="shared" si="3"/>
        <v>0</v>
      </c>
      <c r="AP56" s="165">
        <f t="shared" si="12"/>
        <v>36</v>
      </c>
      <c r="AQ56" s="163">
        <f t="shared" si="13"/>
        <v>0</v>
      </c>
      <c r="AR56" s="163">
        <f t="shared" si="14"/>
        <v>0</v>
      </c>
      <c r="AS56" s="163">
        <f t="shared" si="4"/>
        <v>0</v>
      </c>
      <c r="AU56" s="165">
        <f t="shared" si="15"/>
        <v>36</v>
      </c>
      <c r="AV56" s="163">
        <f t="shared" si="16"/>
        <v>0</v>
      </c>
      <c r="AW56" s="163">
        <f t="shared" si="17"/>
        <v>0</v>
      </c>
      <c r="AX56" s="163">
        <f t="shared" si="5"/>
        <v>0</v>
      </c>
      <c r="AZ56" s="165">
        <f t="shared" si="18"/>
        <v>36</v>
      </c>
      <c r="BA56" s="163">
        <f t="shared" si="19"/>
        <v>0</v>
      </c>
      <c r="BB56" s="163">
        <f t="shared" si="6"/>
        <v>0</v>
      </c>
      <c r="BC56" s="163">
        <f t="shared" si="7"/>
        <v>0</v>
      </c>
    </row>
    <row r="57" spans="29:36" ht="17.25">
      <c r="AC57" s="105" t="s">
        <v>55</v>
      </c>
      <c r="AD57" s="114">
        <v>100</v>
      </c>
      <c r="AF57" s="165"/>
      <c r="AG57" s="163"/>
      <c r="AH57" s="163"/>
      <c r="AI57" s="163"/>
      <c r="AJ57" s="163"/>
    </row>
    <row r="58" spans="29:36" ht="17.25">
      <c r="AC58" s="105" t="s">
        <v>56</v>
      </c>
      <c r="AD58" s="114">
        <v>80</v>
      </c>
      <c r="AF58" s="165"/>
      <c r="AG58" s="163"/>
      <c r="AH58" s="163"/>
      <c r="AI58" s="163"/>
      <c r="AJ58" s="163"/>
    </row>
    <row r="59" spans="29:36" ht="17.25">
      <c r="AC59" s="105" t="s">
        <v>57</v>
      </c>
      <c r="AD59" s="114">
        <v>100</v>
      </c>
      <c r="AF59" s="165"/>
      <c r="AG59" s="163"/>
      <c r="AH59" s="163"/>
      <c r="AI59" s="163"/>
      <c r="AJ59" s="163"/>
    </row>
    <row r="60" spans="29:36" ht="17.25">
      <c r="AC60" s="105" t="s">
        <v>58</v>
      </c>
      <c r="AD60" s="114">
        <v>80</v>
      </c>
      <c r="AF60" s="165"/>
      <c r="AG60" s="163"/>
      <c r="AH60" s="163"/>
      <c r="AI60" s="163"/>
      <c r="AJ60" s="163"/>
    </row>
    <row r="61" spans="29:36" ht="17.25">
      <c r="AC61" s="105" t="s">
        <v>59</v>
      </c>
      <c r="AD61" s="114">
        <v>100</v>
      </c>
      <c r="AF61" s="165"/>
      <c r="AG61" s="163"/>
      <c r="AH61" s="163"/>
      <c r="AI61" s="163"/>
      <c r="AJ61" s="163"/>
    </row>
    <row r="62" spans="29:36" ht="17.25">
      <c r="AC62" s="105" t="s">
        <v>60</v>
      </c>
      <c r="AD62" s="114">
        <v>120</v>
      </c>
      <c r="AF62" s="165"/>
      <c r="AG62" s="163"/>
      <c r="AH62" s="163"/>
      <c r="AI62" s="163"/>
      <c r="AJ62" s="163"/>
    </row>
    <row r="63" spans="29:36" ht="17.25">
      <c r="AC63" s="105" t="s">
        <v>61</v>
      </c>
      <c r="AD63" s="114">
        <v>80</v>
      </c>
      <c r="AF63" s="165"/>
      <c r="AG63" s="163"/>
      <c r="AH63" s="163"/>
      <c r="AI63" s="163"/>
      <c r="AJ63" s="163"/>
    </row>
    <row r="64" spans="29:36" ht="17.25">
      <c r="AC64" s="105" t="s">
        <v>62</v>
      </c>
      <c r="AD64" s="114">
        <v>100</v>
      </c>
      <c r="AF64" s="165"/>
      <c r="AG64" s="163"/>
      <c r="AH64" s="163"/>
      <c r="AI64" s="163"/>
      <c r="AJ64" s="163"/>
    </row>
    <row r="65" spans="29:36" ht="17.25">
      <c r="AC65" s="105" t="s">
        <v>63</v>
      </c>
      <c r="AD65" s="114">
        <v>120</v>
      </c>
      <c r="AF65" s="165"/>
      <c r="AG65" s="163"/>
      <c r="AH65" s="163"/>
      <c r="AI65" s="163"/>
      <c r="AJ65" s="163"/>
    </row>
    <row r="66" spans="29:36" ht="17.25">
      <c r="AC66" s="105" t="s">
        <v>64</v>
      </c>
      <c r="AD66" s="114">
        <v>120</v>
      </c>
      <c r="AF66" s="165"/>
      <c r="AG66" s="163"/>
      <c r="AH66" s="163"/>
      <c r="AI66" s="163"/>
      <c r="AJ66" s="163"/>
    </row>
    <row r="67" spans="29:36" ht="17.25">
      <c r="AC67" s="105" t="s">
        <v>65</v>
      </c>
      <c r="AD67" s="114">
        <v>80</v>
      </c>
      <c r="AF67" s="165"/>
      <c r="AG67" s="163"/>
      <c r="AH67" s="163"/>
      <c r="AI67" s="163"/>
      <c r="AJ67" s="163"/>
    </row>
    <row r="68" spans="32:36" ht="17.25">
      <c r="AF68" s="165"/>
      <c r="AG68" s="163"/>
      <c r="AH68" s="163"/>
      <c r="AI68" s="163"/>
      <c r="AJ68" s="163"/>
    </row>
    <row r="69" spans="32:36" ht="17.25">
      <c r="AF69" s="165"/>
      <c r="AG69" s="163"/>
      <c r="AH69" s="163"/>
      <c r="AI69" s="163"/>
      <c r="AJ69" s="163"/>
    </row>
    <row r="70" spans="32:36" ht="17.25">
      <c r="AF70" s="165"/>
      <c r="AG70" s="163"/>
      <c r="AH70" s="163"/>
      <c r="AI70" s="163"/>
      <c r="AJ70" s="163"/>
    </row>
  </sheetData>
  <mergeCells count="8">
    <mergeCell ref="A5:B5"/>
    <mergeCell ref="E5:I5"/>
    <mergeCell ref="A6:B6"/>
    <mergeCell ref="A2:B2"/>
    <mergeCell ref="C2:E2"/>
    <mergeCell ref="G2:I2"/>
    <mergeCell ref="A4:B4"/>
    <mergeCell ref="E4:I4"/>
  </mergeCells>
  <dataValidations count="1">
    <dataValidation type="whole" allowBlank="1" showErrorMessage="1" promptTitle="Срок строительства" prompt="Срок строительства не может быть больше 36 месяцев" errorTitle="Срок строительства" error="Срок строительства не может быть больше 36 месяцев" sqref="C6">
      <formula1>0</formula1>
      <formula2>36</formula2>
    </dataValidation>
  </dataValidation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BC70"/>
  <sheetViews>
    <sheetView tabSelected="1" workbookViewId="0" topLeftCell="B1">
      <selection activeCell="J5" sqref="J5"/>
    </sheetView>
  </sheetViews>
  <sheetFormatPr defaultColWidth="9.00390625" defaultRowHeight="12.75"/>
  <cols>
    <col min="1" max="1" width="24.125" style="103" customWidth="1"/>
    <col min="2" max="2" width="15.625" style="104" customWidth="1"/>
    <col min="3" max="3" width="7.625" style="104" customWidth="1"/>
    <col min="4" max="4" width="15.625" style="104" customWidth="1"/>
    <col min="5" max="5" width="7.625" style="104" customWidth="1"/>
    <col min="6" max="6" width="15.625" style="104" customWidth="1"/>
    <col min="7" max="7" width="7.625" style="104" customWidth="1"/>
    <col min="8" max="8" width="15.625" style="104" customWidth="1"/>
    <col min="9" max="9" width="7.625" style="104" customWidth="1"/>
    <col min="10" max="10" width="15.625" style="104" customWidth="1"/>
    <col min="11" max="11" width="8.875" style="104" customWidth="1"/>
    <col min="12" max="12" width="21.125" style="104" bestFit="1" customWidth="1"/>
    <col min="13" max="13" width="10.00390625" style="104" customWidth="1"/>
    <col min="14" max="22" width="8.875" style="104" customWidth="1"/>
    <col min="23" max="24" width="14.50390625" style="104" customWidth="1"/>
    <col min="25" max="28" width="8.875" style="104" customWidth="1"/>
    <col min="29" max="29" width="25.375" style="105" customWidth="1"/>
    <col min="30" max="30" width="14.375" style="105" customWidth="1"/>
    <col min="31" max="32" width="8.875" style="104" customWidth="1"/>
    <col min="33" max="33" width="12.625" style="104" customWidth="1"/>
    <col min="34" max="34" width="10.50390625" style="104" customWidth="1"/>
    <col min="35" max="35" width="10.125" style="104" customWidth="1"/>
    <col min="36" max="36" width="9.375" style="104" customWidth="1"/>
    <col min="37" max="37" width="8.875" style="104" customWidth="1"/>
    <col min="38" max="38" width="13.875" style="104" customWidth="1"/>
    <col min="39" max="40" width="12.625" style="104" customWidth="1"/>
    <col min="41" max="42" width="8.875" style="104" customWidth="1"/>
    <col min="43" max="43" width="11.125" style="104" customWidth="1"/>
    <col min="44" max="44" width="8.875" style="104" customWidth="1"/>
    <col min="45" max="45" width="9.625" style="104" customWidth="1"/>
    <col min="46" max="47" width="8.875" style="104" customWidth="1"/>
    <col min="48" max="48" width="12.625" style="104" customWidth="1"/>
    <col min="49" max="50" width="10.125" style="104" customWidth="1"/>
    <col min="51" max="52" width="8.875" style="104" customWidth="1"/>
    <col min="53" max="53" width="11.125" style="104" customWidth="1"/>
    <col min="54" max="57" width="8.875" style="104" customWidth="1"/>
    <col min="58" max="16384" width="8.875" style="104" customWidth="1"/>
  </cols>
  <sheetData>
    <row r="1" ht="18" thickBot="1"/>
    <row r="2" spans="1:30" ht="24.75" customHeight="1" thickBot="1" thickTop="1">
      <c r="A2" s="106" t="s">
        <v>0</v>
      </c>
      <c r="B2" s="107"/>
      <c r="C2" s="108" t="s">
        <v>20</v>
      </c>
      <c r="D2" s="109"/>
      <c r="E2" s="109"/>
      <c r="F2" s="110"/>
      <c r="G2" s="111" t="s">
        <v>66</v>
      </c>
      <c r="H2" s="111"/>
      <c r="I2" s="111"/>
      <c r="J2" s="112">
        <v>28</v>
      </c>
      <c r="L2" s="113"/>
      <c r="W2" s="113">
        <f>AD2</f>
        <v>80</v>
      </c>
      <c r="AD2" s="114">
        <f>VLOOKUP(C2,AC20:AD67,2,FALSE)</f>
        <v>80</v>
      </c>
    </row>
    <row r="3" spans="1:2" ht="11.25" customHeight="1" thickBot="1" thickTop="1">
      <c r="A3" s="115"/>
      <c r="B3" s="116"/>
    </row>
    <row r="4" spans="1:33" ht="18" customHeight="1" thickBot="1" thickTop="1">
      <c r="A4" s="117" t="s">
        <v>2</v>
      </c>
      <c r="B4" s="118"/>
      <c r="C4" s="119">
        <v>20</v>
      </c>
      <c r="D4" s="120" t="s">
        <v>3</v>
      </c>
      <c r="E4" s="121" t="s">
        <v>67</v>
      </c>
      <c r="F4" s="121"/>
      <c r="G4" s="121"/>
      <c r="H4" s="121"/>
      <c r="I4" s="122"/>
      <c r="J4" s="123">
        <v>0.15</v>
      </c>
      <c r="AC4" s="104"/>
      <c r="AD4" s="104"/>
      <c r="AF4" s="105"/>
      <c r="AG4" s="105"/>
    </row>
    <row r="5" spans="1:10" ht="18" customHeight="1" thickBot="1" thickTop="1">
      <c r="A5" s="106" t="s">
        <v>5</v>
      </c>
      <c r="B5" s="107"/>
      <c r="C5" s="119">
        <v>2</v>
      </c>
      <c r="E5" s="121" t="s">
        <v>68</v>
      </c>
      <c r="F5" s="121"/>
      <c r="G5" s="121"/>
      <c r="H5" s="121"/>
      <c r="I5" s="122"/>
      <c r="J5" s="123">
        <f>J4+0.02</f>
        <v>0.16999999999999998</v>
      </c>
    </row>
    <row r="6" spans="1:10" ht="18" customHeight="1" thickBot="1" thickTop="1">
      <c r="A6" s="106" t="s">
        <v>69</v>
      </c>
      <c r="B6" s="107"/>
      <c r="C6" s="124">
        <v>12</v>
      </c>
      <c r="D6" s="125" t="s">
        <v>70</v>
      </c>
      <c r="E6" s="116"/>
      <c r="F6" s="126"/>
      <c r="G6" s="116"/>
      <c r="H6" s="126"/>
      <c r="I6" s="116"/>
      <c r="J6" s="126"/>
    </row>
    <row r="7" spans="1:10" ht="39" customHeight="1" thickTop="1">
      <c r="A7" s="115"/>
      <c r="B7" s="126" t="s">
        <v>6</v>
      </c>
      <c r="D7" s="126" t="s">
        <v>7</v>
      </c>
      <c r="E7" s="116"/>
      <c r="F7" s="126" t="s">
        <v>8</v>
      </c>
      <c r="G7" s="116"/>
      <c r="H7" s="126" t="s">
        <v>9</v>
      </c>
      <c r="I7" s="116"/>
      <c r="J7" s="126" t="s">
        <v>10</v>
      </c>
    </row>
    <row r="8" spans="1:17" ht="13.5" customHeight="1" thickBot="1">
      <c r="A8" s="115"/>
      <c r="B8" s="127"/>
      <c r="D8" s="128"/>
      <c r="F8" s="128"/>
      <c r="H8" s="128"/>
      <c r="P8" s="104">
        <v>1</v>
      </c>
      <c r="Q8" s="104" t="s">
        <v>11</v>
      </c>
    </row>
    <row r="9" spans="1:32" ht="36" customHeight="1" thickBot="1" thickTop="1">
      <c r="A9" s="129" t="s">
        <v>12</v>
      </c>
      <c r="B9" s="130">
        <v>500000</v>
      </c>
      <c r="C9" s="131"/>
      <c r="D9" s="132">
        <f>D11/0.75</f>
        <v>400000</v>
      </c>
      <c r="E9" s="133"/>
      <c r="F9" s="132">
        <f>F11/0.75</f>
        <v>0</v>
      </c>
      <c r="G9" s="133"/>
      <c r="H9" s="132">
        <f>H11/0.75</f>
        <v>206344.8004618802</v>
      </c>
      <c r="I9" s="133"/>
      <c r="J9" s="134">
        <f>J19/0.25</f>
        <v>0</v>
      </c>
      <c r="P9" s="104">
        <v>2</v>
      </c>
      <c r="Q9" s="104" t="s">
        <v>13</v>
      </c>
      <c r="W9" s="135">
        <f>B9*0.755</f>
        <v>377500</v>
      </c>
      <c r="X9" s="135">
        <f>B9*0.85</f>
        <v>425000</v>
      </c>
      <c r="AD9" s="136">
        <f>B11</f>
        <v>375000</v>
      </c>
      <c r="AE9" s="137">
        <f>$J$5</f>
        <v>0.16999999999999998</v>
      </c>
      <c r="AF9" s="136">
        <f>B13</f>
        <v>5500.502059947365</v>
      </c>
    </row>
    <row r="10" spans="1:32" ht="16.5" customHeight="1" thickBot="1" thickTop="1">
      <c r="A10" s="115"/>
      <c r="B10" s="133"/>
      <c r="C10" s="131"/>
      <c r="D10" s="133"/>
      <c r="E10" s="133"/>
      <c r="F10" s="133"/>
      <c r="G10" s="133"/>
      <c r="H10" s="133"/>
      <c r="I10" s="133"/>
      <c r="J10" s="133"/>
      <c r="P10" s="104">
        <v>3</v>
      </c>
      <c r="Q10" s="104" t="s">
        <v>14</v>
      </c>
      <c r="W10" s="135"/>
      <c r="X10" s="135"/>
      <c r="AC10" s="104">
        <v>1</v>
      </c>
      <c r="AD10" s="136">
        <f>AD9</f>
        <v>375000</v>
      </c>
      <c r="AE10" s="113">
        <f>AD10*($AE$9/12)</f>
        <v>5312.5</v>
      </c>
      <c r="AF10" s="136">
        <f>$AF$9-AE10</f>
        <v>188.00205994736461</v>
      </c>
    </row>
    <row r="11" spans="1:32" s="143" customFormat="1" ht="36" customHeight="1" thickBot="1" thickTop="1">
      <c r="A11" s="129" t="s">
        <v>15</v>
      </c>
      <c r="B11" s="138">
        <f>0.75*B9</f>
        <v>375000</v>
      </c>
      <c r="C11" s="139"/>
      <c r="D11" s="140">
        <v>300000</v>
      </c>
      <c r="E11" s="141"/>
      <c r="F11" s="138">
        <f>-PV(J5/12,C4*12,F13)</f>
        <v>0</v>
      </c>
      <c r="G11" s="141"/>
      <c r="H11" s="138">
        <f>-PV(J5/12,C4*12,ROUND(H13,0))</f>
        <v>154758.60034641015</v>
      </c>
      <c r="I11" s="141"/>
      <c r="J11" s="142">
        <f>J9-J19</f>
        <v>0</v>
      </c>
      <c r="W11" s="144">
        <f>D11/0.755</f>
        <v>397350.99337748345</v>
      </c>
      <c r="X11" s="144">
        <f>D11/0.85</f>
        <v>352941.17647058825</v>
      </c>
      <c r="AC11" s="143">
        <f>AC10+1</f>
        <v>2</v>
      </c>
      <c r="AD11" s="145">
        <f>AD10-AF10</f>
        <v>374811.99794005265</v>
      </c>
      <c r="AE11" s="113">
        <f>AD11*($AE$9/12)</f>
        <v>5309.836637484079</v>
      </c>
      <c r="AF11" s="136">
        <f>$AF$9-AE11</f>
        <v>190.66542246328572</v>
      </c>
    </row>
    <row r="12" spans="1:24" ht="9.75" customHeight="1" thickBot="1" thickTop="1">
      <c r="A12" s="146"/>
      <c r="B12" s="141"/>
      <c r="C12" s="141"/>
      <c r="D12" s="141"/>
      <c r="E12" s="133"/>
      <c r="F12" s="141"/>
      <c r="G12" s="133"/>
      <c r="H12" s="141"/>
      <c r="I12" s="133"/>
      <c r="J12" s="141"/>
      <c r="L12" s="143"/>
      <c r="M12" s="147"/>
      <c r="W12" s="135"/>
      <c r="X12" s="135"/>
    </row>
    <row r="13" spans="1:30" s="153" customFormat="1" ht="36" customHeight="1" thickBot="1" thickTop="1">
      <c r="A13" s="148" t="s">
        <v>71</v>
      </c>
      <c r="B13" s="149">
        <f>-PMT(J5/12,C4*12,B11)</f>
        <v>5500.502059947365</v>
      </c>
      <c r="C13" s="150"/>
      <c r="D13" s="149">
        <f>-PMT(J5/12,C4*12,D11)</f>
        <v>4400.401647957891</v>
      </c>
      <c r="E13" s="151"/>
      <c r="F13" s="152"/>
      <c r="G13" s="151"/>
      <c r="H13" s="149">
        <f>IF(H17=0,0,MIN(H17*0.75-C5*J2*W2,H17*0.55))</f>
        <v>2270</v>
      </c>
      <c r="I13" s="151"/>
      <c r="J13" s="149">
        <f>-PMT(J5/12,C4*12,J11)</f>
        <v>0</v>
      </c>
      <c r="W13" s="135">
        <f>F11/0.755</f>
        <v>0</v>
      </c>
      <c r="X13" s="135">
        <f>F11/0.85</f>
        <v>0</v>
      </c>
      <c r="AC13" s="154"/>
      <c r="AD13" s="154"/>
    </row>
    <row r="14" spans="1:30" s="153" customFormat="1" ht="9.75" customHeight="1" thickTop="1">
      <c r="A14" s="155"/>
      <c r="B14" s="156"/>
      <c r="C14" s="150"/>
      <c r="D14" s="156"/>
      <c r="E14" s="151"/>
      <c r="F14" s="157"/>
      <c r="G14" s="151"/>
      <c r="H14" s="156"/>
      <c r="I14" s="151"/>
      <c r="J14" s="156"/>
      <c r="W14" s="135"/>
      <c r="X14" s="135"/>
      <c r="AC14" s="154"/>
      <c r="AD14" s="154"/>
    </row>
    <row r="15" spans="1:30" s="153" customFormat="1" ht="36" customHeight="1">
      <c r="A15" s="148" t="s">
        <v>72</v>
      </c>
      <c r="B15" s="149">
        <f>-PMT(J4/12,C4*12-C6,VLOOKUP(C6,AF21:AG56,2,TRUE))</f>
        <v>4951.244309032813</v>
      </c>
      <c r="C15" s="150"/>
      <c r="D15" s="149">
        <f>-PMT(J4/12,C4*12-C6,VLOOKUP(C6,AK21:AL56,2,TRUE))</f>
        <v>3960.995447226251</v>
      </c>
      <c r="E15" s="151"/>
      <c r="F15" s="149">
        <f>-PMT(J4/12,C4*12-C6,VLOOKUP(C6,AP21:AQ56,2,TRUE))</f>
        <v>0</v>
      </c>
      <c r="G15" s="151"/>
      <c r="H15" s="149">
        <f>-PMT(J4/12,C4*12-C6,VLOOKUP(C6,AU21:AV56,2,TRUE))</f>
        <v>2043.3270379707917</v>
      </c>
      <c r="I15" s="151"/>
      <c r="J15" s="149">
        <f>-PMT(J4/12,C4*12-C6,VLOOKUP(C6,AZ21:BA56,2,TRUE))</f>
        <v>0</v>
      </c>
      <c r="W15" s="135"/>
      <c r="X15" s="135"/>
      <c r="AC15" s="154"/>
      <c r="AD15" s="154"/>
    </row>
    <row r="16" spans="1:24" ht="9.75" customHeight="1" thickBot="1">
      <c r="A16" s="115"/>
      <c r="B16" s="133"/>
      <c r="C16" s="131"/>
      <c r="D16" s="133"/>
      <c r="E16" s="133"/>
      <c r="F16" s="133"/>
      <c r="G16" s="133"/>
      <c r="H16" s="133"/>
      <c r="I16" s="133"/>
      <c r="J16" s="133"/>
      <c r="W16" s="135"/>
      <c r="X16" s="135"/>
    </row>
    <row r="17" spans="1:24" ht="36" customHeight="1" thickBot="1" thickTop="1">
      <c r="A17" s="148" t="s">
        <v>17</v>
      </c>
      <c r="B17" s="158">
        <f>IF(B9=0,0,MAX(ROUND(B13,0)/0.55,(ROUND(B13,0)+C5*J2*W2)/0.75))</f>
        <v>13308</v>
      </c>
      <c r="C17" s="159"/>
      <c r="D17" s="158">
        <f>IF(D11=0,0,MAX(ROUND(D13,0)/0.55,(ROUND(D13,0)+C5*J2*W2)/0.75))</f>
        <v>11840</v>
      </c>
      <c r="E17" s="133"/>
      <c r="F17" s="158">
        <f>IF(F13=0,0,MAX(F13/0.55,(F13+C5*J2*W2)/0.75))</f>
        <v>0</v>
      </c>
      <c r="G17" s="133"/>
      <c r="H17" s="1">
        <v>9000</v>
      </c>
      <c r="I17" s="133"/>
      <c r="J17" s="158">
        <f>IF(J19=0,0,MAX(J13/0.55,(J13+C5*J2*W2)/0.75))</f>
        <v>0</v>
      </c>
      <c r="W17" s="135">
        <f>H11/0.755</f>
        <v>204978.27860451676</v>
      </c>
      <c r="X17" s="135">
        <f>H11/0.85</f>
        <v>182068.94158401195</v>
      </c>
    </row>
    <row r="18" spans="1:24" ht="9.75" customHeight="1" thickBot="1" thickTop="1">
      <c r="A18" s="115"/>
      <c r="B18" s="160"/>
      <c r="C18" s="131"/>
      <c r="D18" s="133"/>
      <c r="E18" s="133"/>
      <c r="F18" s="133"/>
      <c r="G18" s="133"/>
      <c r="H18" s="133"/>
      <c r="I18" s="133"/>
      <c r="J18" s="133"/>
      <c r="W18" s="135"/>
      <c r="X18" s="135"/>
    </row>
    <row r="19" spans="1:24" ht="36" customHeight="1" thickBot="1" thickTop="1">
      <c r="A19" s="129" t="s">
        <v>18</v>
      </c>
      <c r="B19" s="161">
        <f>B9-B11</f>
        <v>125000</v>
      </c>
      <c r="C19" s="131"/>
      <c r="D19" s="161">
        <f>D9-D11</f>
        <v>100000</v>
      </c>
      <c r="E19" s="133"/>
      <c r="F19" s="161">
        <f>F9-F11</f>
        <v>0</v>
      </c>
      <c r="G19" s="133"/>
      <c r="H19" s="161">
        <f>H9-H11</f>
        <v>51586.20011547004</v>
      </c>
      <c r="I19" s="133"/>
      <c r="J19" s="2"/>
      <c r="W19" s="135">
        <f>J19/0.245</f>
        <v>0</v>
      </c>
      <c r="X19" s="135">
        <f>J19/0.15</f>
        <v>0</v>
      </c>
    </row>
    <row r="20" spans="29:55" ht="18" thickTop="1">
      <c r="AC20" s="162" t="s">
        <v>19</v>
      </c>
      <c r="AD20" s="114">
        <v>80</v>
      </c>
      <c r="AG20" s="163">
        <f>B11</f>
        <v>375000</v>
      </c>
      <c r="AH20" s="137">
        <f>$J$5</f>
        <v>0.16999999999999998</v>
      </c>
      <c r="AI20" s="163">
        <f>B13</f>
        <v>5500.502059947365</v>
      </c>
      <c r="AJ20" s="163"/>
      <c r="AL20" s="163">
        <f>D11</f>
        <v>300000</v>
      </c>
      <c r="AM20" s="137">
        <f>$J$5</f>
        <v>0.16999999999999998</v>
      </c>
      <c r="AN20" s="163">
        <f>D13</f>
        <v>4400.401647957891</v>
      </c>
      <c r="AQ20" s="163">
        <f>F11</f>
        <v>0</v>
      </c>
      <c r="AR20" s="137">
        <f>$J$5</f>
        <v>0.16999999999999998</v>
      </c>
      <c r="AS20" s="163">
        <f>F13</f>
        <v>0</v>
      </c>
      <c r="AV20" s="163">
        <f>H11</f>
        <v>154758.60034641015</v>
      </c>
      <c r="AW20" s="137">
        <f>$J$5</f>
        <v>0.16999999999999998</v>
      </c>
      <c r="AX20" s="163">
        <f>H13</f>
        <v>2270</v>
      </c>
      <c r="BA20" s="163">
        <f>J11</f>
        <v>0</v>
      </c>
      <c r="BB20" s="137">
        <f>$J$5</f>
        <v>0.16999999999999998</v>
      </c>
      <c r="BC20" s="163">
        <f>J13</f>
        <v>0</v>
      </c>
    </row>
    <row r="21" spans="29:55" ht="17.25">
      <c r="AC21" s="162" t="s">
        <v>20</v>
      </c>
      <c r="AD21" s="114">
        <v>80</v>
      </c>
      <c r="AF21" s="104">
        <v>1</v>
      </c>
      <c r="AG21" s="163">
        <f>AG20</f>
        <v>375000</v>
      </c>
      <c r="AH21" s="163">
        <f aca="true" t="shared" si="0" ref="AH21:AH56">AG21*($AH$20/12)</f>
        <v>5312.5</v>
      </c>
      <c r="AI21" s="163">
        <f aca="true" t="shared" si="1" ref="AI21:AI56">$AI$20-AH21</f>
        <v>188.00205994736461</v>
      </c>
      <c r="AJ21" s="163"/>
      <c r="AK21" s="104">
        <v>1</v>
      </c>
      <c r="AL21" s="163">
        <f>AL20</f>
        <v>300000</v>
      </c>
      <c r="AM21" s="163">
        <f aca="true" t="shared" si="2" ref="AM21:AM56">AL21*($AM$20/12)</f>
        <v>4250</v>
      </c>
      <c r="AN21" s="163">
        <f aca="true" t="shared" si="3" ref="AN21:AN56">$AN$20-AM21</f>
        <v>150.40164795789133</v>
      </c>
      <c r="AO21" s="163"/>
      <c r="AP21" s="104">
        <v>1</v>
      </c>
      <c r="AQ21" s="163">
        <f>AQ20</f>
        <v>0</v>
      </c>
      <c r="AR21" s="163">
        <f>AQ21*($AR$20/12)</f>
        <v>0</v>
      </c>
      <c r="AS21" s="163">
        <f aca="true" t="shared" si="4" ref="AS21:AS56">$AS$20-AR21</f>
        <v>0</v>
      </c>
      <c r="AU21" s="104">
        <v>1</v>
      </c>
      <c r="AV21" s="163">
        <f>AV20</f>
        <v>154758.60034641015</v>
      </c>
      <c r="AW21" s="163">
        <f>AV21*($AW$20/12)</f>
        <v>2192.413504907477</v>
      </c>
      <c r="AX21" s="163">
        <f aca="true" t="shared" si="5" ref="AX21:AX56">$AX$20-AW21</f>
        <v>77.58649509252291</v>
      </c>
      <c r="AZ21" s="104">
        <v>1</v>
      </c>
      <c r="BA21" s="163">
        <f>BA20</f>
        <v>0</v>
      </c>
      <c r="BB21" s="163">
        <f aca="true" t="shared" si="6" ref="BB21:BB56">BA21*($BB$20/12)</f>
        <v>0</v>
      </c>
      <c r="BC21" s="163">
        <f aca="true" t="shared" si="7" ref="BC21:BC56">$BC$20-BB21</f>
        <v>0</v>
      </c>
    </row>
    <row r="22" spans="4:55" ht="17.25">
      <c r="D22" s="131"/>
      <c r="F22" s="164"/>
      <c r="H22" s="131"/>
      <c r="AC22" s="162" t="s">
        <v>21</v>
      </c>
      <c r="AD22" s="114">
        <v>120</v>
      </c>
      <c r="AF22" s="165">
        <f aca="true" t="shared" si="8" ref="AF22:AF56">AF21+1</f>
        <v>2</v>
      </c>
      <c r="AG22" s="163">
        <f aca="true" t="shared" si="9" ref="AG22:AG56">AG21-AI21</f>
        <v>374811.99794005265</v>
      </c>
      <c r="AH22" s="163">
        <f t="shared" si="0"/>
        <v>5309.836637484079</v>
      </c>
      <c r="AI22" s="163">
        <f t="shared" si="1"/>
        <v>190.66542246328572</v>
      </c>
      <c r="AJ22" s="163"/>
      <c r="AK22" s="165">
        <f aca="true" t="shared" si="10" ref="AK22:AK56">AK21+1</f>
        <v>2</v>
      </c>
      <c r="AL22" s="163">
        <f aca="true" t="shared" si="11" ref="AL22:AL56">AL21-AN21</f>
        <v>299849.5983520421</v>
      </c>
      <c r="AM22" s="163">
        <f t="shared" si="2"/>
        <v>4247.869309987263</v>
      </c>
      <c r="AN22" s="163">
        <f t="shared" si="3"/>
        <v>152.53233797062876</v>
      </c>
      <c r="AP22" s="165">
        <f aca="true" t="shared" si="12" ref="AP22:AP56">AP21+1</f>
        <v>2</v>
      </c>
      <c r="AQ22" s="163">
        <f aca="true" t="shared" si="13" ref="AQ22:AQ56">AQ21-AS21</f>
        <v>0</v>
      </c>
      <c r="AR22" s="163">
        <f aca="true" t="shared" si="14" ref="AR22:AR56">AQ22*($AM$20/12)</f>
        <v>0</v>
      </c>
      <c r="AS22" s="163">
        <f t="shared" si="4"/>
        <v>0</v>
      </c>
      <c r="AU22" s="165">
        <f aca="true" t="shared" si="15" ref="AU22:AU56">AU21+1</f>
        <v>2</v>
      </c>
      <c r="AV22" s="163">
        <f aca="true" t="shared" si="16" ref="AV22:AV56">AV21-AX21</f>
        <v>154681.01385131764</v>
      </c>
      <c r="AW22" s="163">
        <f aca="true" t="shared" si="17" ref="AW22:AW56">AV22*($AM$20/12)</f>
        <v>2191.3143628936664</v>
      </c>
      <c r="AX22" s="163">
        <f t="shared" si="5"/>
        <v>78.68563710633362</v>
      </c>
      <c r="AZ22" s="165">
        <f aca="true" t="shared" si="18" ref="AZ22:AZ56">AZ21+1</f>
        <v>2</v>
      </c>
      <c r="BA22" s="163">
        <f aca="true" t="shared" si="19" ref="BA22:BA56">BA21-BC21</f>
        <v>0</v>
      </c>
      <c r="BB22" s="163">
        <f t="shared" si="6"/>
        <v>0</v>
      </c>
      <c r="BC22" s="163">
        <f t="shared" si="7"/>
        <v>0</v>
      </c>
    </row>
    <row r="23" spans="29:55" ht="17.25">
      <c r="AC23" s="105" t="s">
        <v>22</v>
      </c>
      <c r="AD23" s="114">
        <v>120</v>
      </c>
      <c r="AF23" s="165">
        <f t="shared" si="8"/>
        <v>3</v>
      </c>
      <c r="AG23" s="163">
        <f t="shared" si="9"/>
        <v>374621.3325175894</v>
      </c>
      <c r="AH23" s="163">
        <f t="shared" si="0"/>
        <v>5307.135543999183</v>
      </c>
      <c r="AI23" s="163">
        <f t="shared" si="1"/>
        <v>193.3665159481816</v>
      </c>
      <c r="AJ23" s="163"/>
      <c r="AK23" s="165">
        <f t="shared" si="10"/>
        <v>3</v>
      </c>
      <c r="AL23" s="163">
        <f t="shared" si="11"/>
        <v>299697.06601407146</v>
      </c>
      <c r="AM23" s="163">
        <f t="shared" si="2"/>
        <v>4245.708435199345</v>
      </c>
      <c r="AN23" s="163">
        <f t="shared" si="3"/>
        <v>154.693212758546</v>
      </c>
      <c r="AP23" s="165">
        <f t="shared" si="12"/>
        <v>3</v>
      </c>
      <c r="AQ23" s="163">
        <f t="shared" si="13"/>
        <v>0</v>
      </c>
      <c r="AR23" s="163">
        <f t="shared" si="14"/>
        <v>0</v>
      </c>
      <c r="AS23" s="163">
        <f t="shared" si="4"/>
        <v>0</v>
      </c>
      <c r="AU23" s="165">
        <f t="shared" si="15"/>
        <v>3</v>
      </c>
      <c r="AV23" s="163">
        <f t="shared" si="16"/>
        <v>154602.3282142113</v>
      </c>
      <c r="AW23" s="163">
        <f t="shared" si="17"/>
        <v>2190.1996497013265</v>
      </c>
      <c r="AX23" s="163">
        <f t="shared" si="5"/>
        <v>79.8003502986735</v>
      </c>
      <c r="AZ23" s="165">
        <f t="shared" si="18"/>
        <v>3</v>
      </c>
      <c r="BA23" s="163">
        <f t="shared" si="19"/>
        <v>0</v>
      </c>
      <c r="BB23" s="163">
        <f t="shared" si="6"/>
        <v>0</v>
      </c>
      <c r="BC23" s="163">
        <f t="shared" si="7"/>
        <v>0</v>
      </c>
    </row>
    <row r="24" spans="8:55" ht="17.25">
      <c r="H24" s="166"/>
      <c r="AC24" s="105" t="s">
        <v>23</v>
      </c>
      <c r="AD24" s="114">
        <v>80</v>
      </c>
      <c r="AF24" s="165">
        <f t="shared" si="8"/>
        <v>4</v>
      </c>
      <c r="AG24" s="163">
        <f t="shared" si="9"/>
        <v>374427.9660016412</v>
      </c>
      <c r="AH24" s="163">
        <f t="shared" si="0"/>
        <v>5304.39618502325</v>
      </c>
      <c r="AI24" s="163">
        <f t="shared" si="1"/>
        <v>196.1058749241147</v>
      </c>
      <c r="AJ24" s="163"/>
      <c r="AK24" s="165">
        <f t="shared" si="10"/>
        <v>4</v>
      </c>
      <c r="AL24" s="163">
        <f t="shared" si="11"/>
        <v>299542.37280131294</v>
      </c>
      <c r="AM24" s="163">
        <f t="shared" si="2"/>
        <v>4243.5169480186</v>
      </c>
      <c r="AN24" s="163">
        <f t="shared" si="3"/>
        <v>156.88469993929175</v>
      </c>
      <c r="AP24" s="165">
        <f t="shared" si="12"/>
        <v>4</v>
      </c>
      <c r="AQ24" s="163">
        <f t="shared" si="13"/>
        <v>0</v>
      </c>
      <c r="AR24" s="163">
        <f t="shared" si="14"/>
        <v>0</v>
      </c>
      <c r="AS24" s="163">
        <f t="shared" si="4"/>
        <v>0</v>
      </c>
      <c r="AU24" s="165">
        <f t="shared" si="15"/>
        <v>4</v>
      </c>
      <c r="AV24" s="163">
        <f t="shared" si="16"/>
        <v>154522.52786391263</v>
      </c>
      <c r="AW24" s="163">
        <f t="shared" si="17"/>
        <v>2189.069144738762</v>
      </c>
      <c r="AX24" s="163">
        <f t="shared" si="5"/>
        <v>80.93085526123787</v>
      </c>
      <c r="AZ24" s="165">
        <f t="shared" si="18"/>
        <v>4</v>
      </c>
      <c r="BA24" s="163">
        <f t="shared" si="19"/>
        <v>0</v>
      </c>
      <c r="BB24" s="163">
        <f t="shared" si="6"/>
        <v>0</v>
      </c>
      <c r="BC24" s="163">
        <f t="shared" si="7"/>
        <v>0</v>
      </c>
    </row>
    <row r="25" spans="29:55" ht="17.25">
      <c r="AC25" s="105" t="s">
        <v>24</v>
      </c>
      <c r="AD25" s="114">
        <v>100</v>
      </c>
      <c r="AF25" s="165">
        <f t="shared" si="8"/>
        <v>5</v>
      </c>
      <c r="AG25" s="163">
        <f t="shared" si="9"/>
        <v>374231.8601267171</v>
      </c>
      <c r="AH25" s="163">
        <f t="shared" si="0"/>
        <v>5301.618018461825</v>
      </c>
      <c r="AI25" s="163">
        <f t="shared" si="1"/>
        <v>198.88404148553946</v>
      </c>
      <c r="AJ25" s="163"/>
      <c r="AK25" s="165">
        <f t="shared" si="10"/>
        <v>5</v>
      </c>
      <c r="AL25" s="163">
        <f t="shared" si="11"/>
        <v>299385.48810137366</v>
      </c>
      <c r="AM25" s="163">
        <f t="shared" si="2"/>
        <v>4241.29441476946</v>
      </c>
      <c r="AN25" s="163">
        <f t="shared" si="3"/>
        <v>159.10723318843156</v>
      </c>
      <c r="AP25" s="165">
        <f t="shared" si="12"/>
        <v>5</v>
      </c>
      <c r="AQ25" s="163">
        <f t="shared" si="13"/>
        <v>0</v>
      </c>
      <c r="AR25" s="163">
        <f t="shared" si="14"/>
        <v>0</v>
      </c>
      <c r="AS25" s="163">
        <f t="shared" si="4"/>
        <v>0</v>
      </c>
      <c r="AU25" s="165">
        <f t="shared" si="15"/>
        <v>5</v>
      </c>
      <c r="AV25" s="163">
        <f t="shared" si="16"/>
        <v>154441.59700865138</v>
      </c>
      <c r="AW25" s="163">
        <f t="shared" si="17"/>
        <v>2187.9226242892278</v>
      </c>
      <c r="AX25" s="163">
        <f t="shared" si="5"/>
        <v>82.07737571077223</v>
      </c>
      <c r="AZ25" s="165">
        <f t="shared" si="18"/>
        <v>5</v>
      </c>
      <c r="BA25" s="163">
        <f t="shared" si="19"/>
        <v>0</v>
      </c>
      <c r="BB25" s="163">
        <f t="shared" si="6"/>
        <v>0</v>
      </c>
      <c r="BC25" s="163">
        <f t="shared" si="7"/>
        <v>0</v>
      </c>
    </row>
    <row r="26" spans="29:55" ht="17.25">
      <c r="AC26" s="105" t="s">
        <v>25</v>
      </c>
      <c r="AD26" s="114">
        <v>100</v>
      </c>
      <c r="AF26" s="165">
        <f t="shared" si="8"/>
        <v>6</v>
      </c>
      <c r="AG26" s="163">
        <f t="shared" si="9"/>
        <v>374032.9760852315</v>
      </c>
      <c r="AH26" s="163">
        <f t="shared" si="0"/>
        <v>5298.800494540779</v>
      </c>
      <c r="AI26" s="163">
        <f t="shared" si="1"/>
        <v>201.70156540658536</v>
      </c>
      <c r="AJ26" s="163"/>
      <c r="AK26" s="165">
        <f t="shared" si="10"/>
        <v>6</v>
      </c>
      <c r="AL26" s="163">
        <f t="shared" si="11"/>
        <v>299226.38086818525</v>
      </c>
      <c r="AM26" s="163">
        <f t="shared" si="2"/>
        <v>4239.0403956326245</v>
      </c>
      <c r="AN26" s="163">
        <f t="shared" si="3"/>
        <v>161.36125232526683</v>
      </c>
      <c r="AP26" s="165">
        <f t="shared" si="12"/>
        <v>6</v>
      </c>
      <c r="AQ26" s="163">
        <f t="shared" si="13"/>
        <v>0</v>
      </c>
      <c r="AR26" s="163">
        <f t="shared" si="14"/>
        <v>0</v>
      </c>
      <c r="AS26" s="163">
        <f t="shared" si="4"/>
        <v>0</v>
      </c>
      <c r="AU26" s="165">
        <f t="shared" si="15"/>
        <v>6</v>
      </c>
      <c r="AV26" s="163">
        <f t="shared" si="16"/>
        <v>154359.51963294062</v>
      </c>
      <c r="AW26" s="163">
        <f t="shared" si="17"/>
        <v>2186.7598614666585</v>
      </c>
      <c r="AX26" s="163">
        <f t="shared" si="5"/>
        <v>83.24013853334145</v>
      </c>
      <c r="AZ26" s="165">
        <f t="shared" si="18"/>
        <v>6</v>
      </c>
      <c r="BA26" s="163">
        <f t="shared" si="19"/>
        <v>0</v>
      </c>
      <c r="BB26" s="163">
        <f t="shared" si="6"/>
        <v>0</v>
      </c>
      <c r="BC26" s="163">
        <f t="shared" si="7"/>
        <v>0</v>
      </c>
    </row>
    <row r="27" spans="29:55" ht="17.25">
      <c r="AC27" s="105" t="s">
        <v>26</v>
      </c>
      <c r="AD27" s="114">
        <v>80</v>
      </c>
      <c r="AF27" s="165">
        <f t="shared" si="8"/>
        <v>7</v>
      </c>
      <c r="AG27" s="163">
        <f t="shared" si="9"/>
        <v>373831.27451982495</v>
      </c>
      <c r="AH27" s="163">
        <f t="shared" si="0"/>
        <v>5295.943055697519</v>
      </c>
      <c r="AI27" s="163">
        <f t="shared" si="1"/>
        <v>204.5590042498452</v>
      </c>
      <c r="AJ27" s="163"/>
      <c r="AK27" s="165">
        <f t="shared" si="10"/>
        <v>7</v>
      </c>
      <c r="AL27" s="163">
        <f t="shared" si="11"/>
        <v>299065.01961585996</v>
      </c>
      <c r="AM27" s="163">
        <f t="shared" si="2"/>
        <v>4236.754444558016</v>
      </c>
      <c r="AN27" s="163">
        <f t="shared" si="3"/>
        <v>163.64720339987525</v>
      </c>
      <c r="AP27" s="165">
        <f t="shared" si="12"/>
        <v>7</v>
      </c>
      <c r="AQ27" s="163">
        <f t="shared" si="13"/>
        <v>0</v>
      </c>
      <c r="AR27" s="163">
        <f t="shared" si="14"/>
        <v>0</v>
      </c>
      <c r="AS27" s="163">
        <f t="shared" si="4"/>
        <v>0</v>
      </c>
      <c r="AU27" s="165">
        <f t="shared" si="15"/>
        <v>7</v>
      </c>
      <c r="AV27" s="163">
        <f t="shared" si="16"/>
        <v>154276.27949440727</v>
      </c>
      <c r="AW27" s="163">
        <f t="shared" si="17"/>
        <v>2185.5806261707694</v>
      </c>
      <c r="AX27" s="163">
        <f t="shared" si="5"/>
        <v>84.41937382923061</v>
      </c>
      <c r="AZ27" s="165">
        <f t="shared" si="18"/>
        <v>7</v>
      </c>
      <c r="BA27" s="163">
        <f t="shared" si="19"/>
        <v>0</v>
      </c>
      <c r="BB27" s="163">
        <f t="shared" si="6"/>
        <v>0</v>
      </c>
      <c r="BC27" s="163">
        <f t="shared" si="7"/>
        <v>0</v>
      </c>
    </row>
    <row r="28" spans="29:55" ht="17.25">
      <c r="AC28" s="105" t="s">
        <v>27</v>
      </c>
      <c r="AD28" s="114">
        <v>100</v>
      </c>
      <c r="AF28" s="165">
        <f t="shared" si="8"/>
        <v>8</v>
      </c>
      <c r="AG28" s="163">
        <f t="shared" si="9"/>
        <v>373626.7155155751</v>
      </c>
      <c r="AH28" s="163">
        <f t="shared" si="0"/>
        <v>5293.045136470647</v>
      </c>
      <c r="AI28" s="163">
        <f t="shared" si="1"/>
        <v>207.45692347671775</v>
      </c>
      <c r="AJ28" s="163"/>
      <c r="AK28" s="165">
        <f t="shared" si="10"/>
        <v>8</v>
      </c>
      <c r="AL28" s="163">
        <f t="shared" si="11"/>
        <v>298901.3724124601</v>
      </c>
      <c r="AM28" s="163">
        <f t="shared" si="2"/>
        <v>4234.436109176518</v>
      </c>
      <c r="AN28" s="163">
        <f t="shared" si="3"/>
        <v>165.96553878137365</v>
      </c>
      <c r="AP28" s="165">
        <f t="shared" si="12"/>
        <v>8</v>
      </c>
      <c r="AQ28" s="163">
        <f t="shared" si="13"/>
        <v>0</v>
      </c>
      <c r="AR28" s="163">
        <f t="shared" si="14"/>
        <v>0</v>
      </c>
      <c r="AS28" s="163">
        <f t="shared" si="4"/>
        <v>0</v>
      </c>
      <c r="AU28" s="165">
        <f t="shared" si="15"/>
        <v>8</v>
      </c>
      <c r="AV28" s="163">
        <f t="shared" si="16"/>
        <v>154191.86012057803</v>
      </c>
      <c r="AW28" s="163">
        <f t="shared" si="17"/>
        <v>2184.384685041522</v>
      </c>
      <c r="AX28" s="163">
        <f t="shared" si="5"/>
        <v>85.61531495847794</v>
      </c>
      <c r="AZ28" s="165">
        <f t="shared" si="18"/>
        <v>8</v>
      </c>
      <c r="BA28" s="163">
        <f t="shared" si="19"/>
        <v>0</v>
      </c>
      <c r="BB28" s="163">
        <f t="shared" si="6"/>
        <v>0</v>
      </c>
      <c r="BC28" s="163">
        <f t="shared" si="7"/>
        <v>0</v>
      </c>
    </row>
    <row r="29" spans="29:55" ht="17.25">
      <c r="AC29" s="105" t="s">
        <v>28</v>
      </c>
      <c r="AD29" s="114">
        <v>100</v>
      </c>
      <c r="AF29" s="165">
        <f t="shared" si="8"/>
        <v>9</v>
      </c>
      <c r="AG29" s="163">
        <f t="shared" si="9"/>
        <v>373419.25859209837</v>
      </c>
      <c r="AH29" s="163">
        <f t="shared" si="0"/>
        <v>5290.10616338806</v>
      </c>
      <c r="AI29" s="163">
        <f t="shared" si="1"/>
        <v>210.39589655930467</v>
      </c>
      <c r="AJ29" s="163"/>
      <c r="AK29" s="165">
        <f t="shared" si="10"/>
        <v>9</v>
      </c>
      <c r="AL29" s="163">
        <f t="shared" si="11"/>
        <v>298735.40687367873</v>
      </c>
      <c r="AM29" s="163">
        <f t="shared" si="2"/>
        <v>4232.084930710448</v>
      </c>
      <c r="AN29" s="163">
        <f t="shared" si="3"/>
        <v>168.3167172474432</v>
      </c>
      <c r="AP29" s="165">
        <f t="shared" si="12"/>
        <v>9</v>
      </c>
      <c r="AQ29" s="163">
        <f t="shared" si="13"/>
        <v>0</v>
      </c>
      <c r="AR29" s="163">
        <f t="shared" si="14"/>
        <v>0</v>
      </c>
      <c r="AS29" s="163">
        <f t="shared" si="4"/>
        <v>0</v>
      </c>
      <c r="AU29" s="165">
        <f t="shared" si="15"/>
        <v>9</v>
      </c>
      <c r="AV29" s="163">
        <f t="shared" si="16"/>
        <v>154106.24480561956</v>
      </c>
      <c r="AW29" s="163">
        <f t="shared" si="17"/>
        <v>2183.1718014129438</v>
      </c>
      <c r="AX29" s="163">
        <f t="shared" si="5"/>
        <v>86.82819858705625</v>
      </c>
      <c r="AZ29" s="165">
        <f t="shared" si="18"/>
        <v>9</v>
      </c>
      <c r="BA29" s="163">
        <f t="shared" si="19"/>
        <v>0</v>
      </c>
      <c r="BB29" s="163">
        <f t="shared" si="6"/>
        <v>0</v>
      </c>
      <c r="BC29" s="163">
        <f t="shared" si="7"/>
        <v>0</v>
      </c>
    </row>
    <row r="30" spans="29:55" ht="17.25">
      <c r="AC30" s="105" t="s">
        <v>29</v>
      </c>
      <c r="AD30" s="114">
        <v>120</v>
      </c>
      <c r="AF30" s="165">
        <f t="shared" si="8"/>
        <v>10</v>
      </c>
      <c r="AG30" s="163">
        <f t="shared" si="9"/>
        <v>373208.8626955391</v>
      </c>
      <c r="AH30" s="163">
        <f t="shared" si="0"/>
        <v>5287.12555485347</v>
      </c>
      <c r="AI30" s="163">
        <f t="shared" si="1"/>
        <v>213.3765050938946</v>
      </c>
      <c r="AJ30" s="163"/>
      <c r="AK30" s="165">
        <f t="shared" si="10"/>
        <v>10</v>
      </c>
      <c r="AL30" s="163">
        <f t="shared" si="11"/>
        <v>298567.0901564313</v>
      </c>
      <c r="AM30" s="163">
        <f t="shared" si="2"/>
        <v>4229.700443882777</v>
      </c>
      <c r="AN30" s="163">
        <f t="shared" si="3"/>
        <v>170.70120407511422</v>
      </c>
      <c r="AP30" s="165">
        <f t="shared" si="12"/>
        <v>10</v>
      </c>
      <c r="AQ30" s="163">
        <f t="shared" si="13"/>
        <v>0</v>
      </c>
      <c r="AR30" s="163">
        <f t="shared" si="14"/>
        <v>0</v>
      </c>
      <c r="AS30" s="163">
        <f t="shared" si="4"/>
        <v>0</v>
      </c>
      <c r="AU30" s="165">
        <f t="shared" si="15"/>
        <v>10</v>
      </c>
      <c r="AV30" s="163">
        <f t="shared" si="16"/>
        <v>154019.4166070325</v>
      </c>
      <c r="AW30" s="163">
        <f t="shared" si="17"/>
        <v>2181.9417352662936</v>
      </c>
      <c r="AX30" s="163">
        <f t="shared" si="5"/>
        <v>88.05826473370644</v>
      </c>
      <c r="AZ30" s="165">
        <f t="shared" si="18"/>
        <v>10</v>
      </c>
      <c r="BA30" s="163">
        <f t="shared" si="19"/>
        <v>0</v>
      </c>
      <c r="BB30" s="163">
        <f t="shared" si="6"/>
        <v>0</v>
      </c>
      <c r="BC30" s="163">
        <f t="shared" si="7"/>
        <v>0</v>
      </c>
    </row>
    <row r="31" spans="29:55" ht="17.25">
      <c r="AC31" s="105" t="s">
        <v>30</v>
      </c>
      <c r="AD31" s="114">
        <v>80</v>
      </c>
      <c r="AF31" s="165">
        <f t="shared" si="8"/>
        <v>11</v>
      </c>
      <c r="AG31" s="163">
        <f t="shared" si="9"/>
        <v>372995.4861904452</v>
      </c>
      <c r="AH31" s="163">
        <f t="shared" si="0"/>
        <v>5284.102721031307</v>
      </c>
      <c r="AI31" s="163">
        <f t="shared" si="1"/>
        <v>216.3993389160578</v>
      </c>
      <c r="AJ31" s="163"/>
      <c r="AK31" s="165">
        <f t="shared" si="10"/>
        <v>11</v>
      </c>
      <c r="AL31" s="163">
        <f t="shared" si="11"/>
        <v>298396.3889523562</v>
      </c>
      <c r="AM31" s="163">
        <f t="shared" si="2"/>
        <v>4227.282176825046</v>
      </c>
      <c r="AN31" s="163">
        <f t="shared" si="3"/>
        <v>173.11947113284532</v>
      </c>
      <c r="AP31" s="165">
        <f t="shared" si="12"/>
        <v>11</v>
      </c>
      <c r="AQ31" s="163">
        <f t="shared" si="13"/>
        <v>0</v>
      </c>
      <c r="AR31" s="163">
        <f t="shared" si="14"/>
        <v>0</v>
      </c>
      <c r="AS31" s="163">
        <f t="shared" si="4"/>
        <v>0</v>
      </c>
      <c r="AU31" s="165">
        <f t="shared" si="15"/>
        <v>11</v>
      </c>
      <c r="AV31" s="163">
        <f t="shared" si="16"/>
        <v>153931.3583422988</v>
      </c>
      <c r="AW31" s="163">
        <f t="shared" si="17"/>
        <v>2180.6942431825664</v>
      </c>
      <c r="AX31" s="163">
        <f t="shared" si="5"/>
        <v>89.30575681743358</v>
      </c>
      <c r="AZ31" s="165">
        <f t="shared" si="18"/>
        <v>11</v>
      </c>
      <c r="BA31" s="163">
        <f t="shared" si="19"/>
        <v>0</v>
      </c>
      <c r="BB31" s="163">
        <f t="shared" si="6"/>
        <v>0</v>
      </c>
      <c r="BC31" s="163">
        <f t="shared" si="7"/>
        <v>0</v>
      </c>
    </row>
    <row r="32" spans="29:55" ht="17.25">
      <c r="AC32" s="105" t="s">
        <v>31</v>
      </c>
      <c r="AD32" s="114">
        <v>80</v>
      </c>
      <c r="AF32" s="165">
        <f t="shared" si="8"/>
        <v>12</v>
      </c>
      <c r="AG32" s="163">
        <f t="shared" si="9"/>
        <v>372779.08685152914</v>
      </c>
      <c r="AH32" s="163">
        <f t="shared" si="0"/>
        <v>5281.037063729996</v>
      </c>
      <c r="AI32" s="163">
        <f t="shared" si="1"/>
        <v>219.46499621736893</v>
      </c>
      <c r="AJ32" s="163"/>
      <c r="AK32" s="165">
        <f t="shared" si="10"/>
        <v>12</v>
      </c>
      <c r="AL32" s="163">
        <f t="shared" si="11"/>
        <v>298223.2694812233</v>
      </c>
      <c r="AM32" s="163">
        <f t="shared" si="2"/>
        <v>4224.8296509839965</v>
      </c>
      <c r="AN32" s="163">
        <f t="shared" si="3"/>
        <v>175.57199697389478</v>
      </c>
      <c r="AP32" s="165">
        <f t="shared" si="12"/>
        <v>12</v>
      </c>
      <c r="AQ32" s="163">
        <f t="shared" si="13"/>
        <v>0</v>
      </c>
      <c r="AR32" s="163">
        <f t="shared" si="14"/>
        <v>0</v>
      </c>
      <c r="AS32" s="163">
        <f t="shared" si="4"/>
        <v>0</v>
      </c>
      <c r="AU32" s="165">
        <f t="shared" si="15"/>
        <v>12</v>
      </c>
      <c r="AV32" s="163">
        <f t="shared" si="16"/>
        <v>153842.05258548137</v>
      </c>
      <c r="AW32" s="163">
        <f t="shared" si="17"/>
        <v>2179.4290782943194</v>
      </c>
      <c r="AX32" s="163">
        <f t="shared" si="5"/>
        <v>90.57092170568058</v>
      </c>
      <c r="AZ32" s="165">
        <f t="shared" si="18"/>
        <v>12</v>
      </c>
      <c r="BA32" s="163">
        <f t="shared" si="19"/>
        <v>0</v>
      </c>
      <c r="BB32" s="163">
        <f t="shared" si="6"/>
        <v>0</v>
      </c>
      <c r="BC32" s="163">
        <f t="shared" si="7"/>
        <v>0</v>
      </c>
    </row>
    <row r="33" spans="29:55" ht="17.25">
      <c r="AC33" s="105" t="s">
        <v>1</v>
      </c>
      <c r="AD33" s="114">
        <v>100</v>
      </c>
      <c r="AF33" s="165">
        <f t="shared" si="8"/>
        <v>13</v>
      </c>
      <c r="AG33" s="163">
        <f t="shared" si="9"/>
        <v>372559.6218553118</v>
      </c>
      <c r="AH33" s="163">
        <f t="shared" si="0"/>
        <v>5277.927976283583</v>
      </c>
      <c r="AI33" s="163">
        <f t="shared" si="1"/>
        <v>222.5740836637815</v>
      </c>
      <c r="AJ33" s="163"/>
      <c r="AK33" s="165">
        <f t="shared" si="10"/>
        <v>13</v>
      </c>
      <c r="AL33" s="163">
        <f t="shared" si="11"/>
        <v>298047.6974842494</v>
      </c>
      <c r="AM33" s="163">
        <f t="shared" si="2"/>
        <v>4222.342381026867</v>
      </c>
      <c r="AN33" s="163">
        <f t="shared" si="3"/>
        <v>178.05926693102447</v>
      </c>
      <c r="AP33" s="165">
        <f t="shared" si="12"/>
        <v>13</v>
      </c>
      <c r="AQ33" s="163">
        <f t="shared" si="13"/>
        <v>0</v>
      </c>
      <c r="AR33" s="163">
        <f t="shared" si="14"/>
        <v>0</v>
      </c>
      <c r="AS33" s="163">
        <f t="shared" si="4"/>
        <v>0</v>
      </c>
      <c r="AU33" s="165">
        <f t="shared" si="15"/>
        <v>13</v>
      </c>
      <c r="AV33" s="163">
        <f t="shared" si="16"/>
        <v>153751.4816637757</v>
      </c>
      <c r="AW33" s="163">
        <f t="shared" si="17"/>
        <v>2178.145990236822</v>
      </c>
      <c r="AX33" s="163">
        <f t="shared" si="5"/>
        <v>91.85400976317806</v>
      </c>
      <c r="AZ33" s="165">
        <f t="shared" si="18"/>
        <v>13</v>
      </c>
      <c r="BA33" s="163">
        <f t="shared" si="19"/>
        <v>0</v>
      </c>
      <c r="BB33" s="163">
        <f t="shared" si="6"/>
        <v>0</v>
      </c>
      <c r="BC33" s="163">
        <f t="shared" si="7"/>
        <v>0</v>
      </c>
    </row>
    <row r="34" spans="29:55" ht="17.25">
      <c r="AC34" s="105" t="s">
        <v>32</v>
      </c>
      <c r="AD34" s="114">
        <v>100</v>
      </c>
      <c r="AF34" s="165">
        <f t="shared" si="8"/>
        <v>14</v>
      </c>
      <c r="AG34" s="163">
        <f t="shared" si="9"/>
        <v>372337.04777164804</v>
      </c>
      <c r="AH34" s="163">
        <f t="shared" si="0"/>
        <v>5274.77484343168</v>
      </c>
      <c r="AI34" s="163">
        <f t="shared" si="1"/>
        <v>225.72721651568463</v>
      </c>
      <c r="AJ34" s="163"/>
      <c r="AK34" s="165">
        <f t="shared" si="10"/>
        <v>14</v>
      </c>
      <c r="AL34" s="163">
        <f t="shared" si="11"/>
        <v>297869.6382173184</v>
      </c>
      <c r="AM34" s="163">
        <f t="shared" si="2"/>
        <v>4219.819874745343</v>
      </c>
      <c r="AN34" s="163">
        <f t="shared" si="3"/>
        <v>180.5817732125479</v>
      </c>
      <c r="AP34" s="165">
        <f t="shared" si="12"/>
        <v>14</v>
      </c>
      <c r="AQ34" s="163">
        <f t="shared" si="13"/>
        <v>0</v>
      </c>
      <c r="AR34" s="163">
        <f t="shared" si="14"/>
        <v>0</v>
      </c>
      <c r="AS34" s="163">
        <f t="shared" si="4"/>
        <v>0</v>
      </c>
      <c r="AU34" s="165">
        <f t="shared" si="15"/>
        <v>14</v>
      </c>
      <c r="AV34" s="163">
        <f t="shared" si="16"/>
        <v>153659.6276540125</v>
      </c>
      <c r="AW34" s="163">
        <f t="shared" si="17"/>
        <v>2176.8447250985105</v>
      </c>
      <c r="AX34" s="163">
        <f t="shared" si="5"/>
        <v>93.15527490148952</v>
      </c>
      <c r="AZ34" s="165">
        <f t="shared" si="18"/>
        <v>14</v>
      </c>
      <c r="BA34" s="163">
        <f t="shared" si="19"/>
        <v>0</v>
      </c>
      <c r="BB34" s="163">
        <f t="shared" si="6"/>
        <v>0</v>
      </c>
      <c r="BC34" s="163">
        <f t="shared" si="7"/>
        <v>0</v>
      </c>
    </row>
    <row r="35" spans="29:55" ht="17.25">
      <c r="AC35" s="105" t="s">
        <v>33</v>
      </c>
      <c r="AD35" s="114">
        <v>100</v>
      </c>
      <c r="AF35" s="165">
        <f t="shared" si="8"/>
        <v>15</v>
      </c>
      <c r="AG35" s="163">
        <f t="shared" si="9"/>
        <v>372111.32055513235</v>
      </c>
      <c r="AH35" s="163">
        <f t="shared" si="0"/>
        <v>5271.577041197708</v>
      </c>
      <c r="AI35" s="163">
        <f t="shared" si="1"/>
        <v>228.92501874965637</v>
      </c>
      <c r="AJ35" s="163"/>
      <c r="AK35" s="165">
        <f t="shared" si="10"/>
        <v>15</v>
      </c>
      <c r="AL35" s="163">
        <f t="shared" si="11"/>
        <v>297689.05644410587</v>
      </c>
      <c r="AM35" s="163">
        <f t="shared" si="2"/>
        <v>4217.261632958166</v>
      </c>
      <c r="AN35" s="163">
        <f t="shared" si="3"/>
        <v>183.14001499972528</v>
      </c>
      <c r="AP35" s="165">
        <f t="shared" si="12"/>
        <v>15</v>
      </c>
      <c r="AQ35" s="163">
        <f t="shared" si="13"/>
        <v>0</v>
      </c>
      <c r="AR35" s="163">
        <f t="shared" si="14"/>
        <v>0</v>
      </c>
      <c r="AS35" s="163">
        <f t="shared" si="4"/>
        <v>0</v>
      </c>
      <c r="AU35" s="165">
        <f t="shared" si="15"/>
        <v>15</v>
      </c>
      <c r="AV35" s="163">
        <f t="shared" si="16"/>
        <v>153566.47237911102</v>
      </c>
      <c r="AW35" s="163">
        <f t="shared" si="17"/>
        <v>2175.525025370739</v>
      </c>
      <c r="AX35" s="163">
        <f t="shared" si="5"/>
        <v>94.47497462926094</v>
      </c>
      <c r="AZ35" s="165">
        <f t="shared" si="18"/>
        <v>15</v>
      </c>
      <c r="BA35" s="163">
        <f t="shared" si="19"/>
        <v>0</v>
      </c>
      <c r="BB35" s="163">
        <f t="shared" si="6"/>
        <v>0</v>
      </c>
      <c r="BC35" s="163">
        <f t="shared" si="7"/>
        <v>0</v>
      </c>
    </row>
    <row r="36" spans="29:55" ht="17.25">
      <c r="AC36" s="105" t="s">
        <v>34</v>
      </c>
      <c r="AD36" s="114">
        <v>80</v>
      </c>
      <c r="AF36" s="165">
        <f t="shared" si="8"/>
        <v>16</v>
      </c>
      <c r="AG36" s="163">
        <f t="shared" si="9"/>
        <v>371882.3955363827</v>
      </c>
      <c r="AH36" s="163">
        <f t="shared" si="0"/>
        <v>5268.333936765421</v>
      </c>
      <c r="AI36" s="163">
        <f t="shared" si="1"/>
        <v>232.16812318194388</v>
      </c>
      <c r="AJ36" s="163"/>
      <c r="AK36" s="165">
        <f t="shared" si="10"/>
        <v>16</v>
      </c>
      <c r="AL36" s="163">
        <f t="shared" si="11"/>
        <v>297505.91642910615</v>
      </c>
      <c r="AM36" s="163">
        <f t="shared" si="2"/>
        <v>4214.667149412337</v>
      </c>
      <c r="AN36" s="163">
        <f t="shared" si="3"/>
        <v>185.73449854555474</v>
      </c>
      <c r="AP36" s="165">
        <f t="shared" si="12"/>
        <v>16</v>
      </c>
      <c r="AQ36" s="163">
        <f t="shared" si="13"/>
        <v>0</v>
      </c>
      <c r="AR36" s="163">
        <f t="shared" si="14"/>
        <v>0</v>
      </c>
      <c r="AS36" s="163">
        <f t="shared" si="4"/>
        <v>0</v>
      </c>
      <c r="AU36" s="165">
        <f t="shared" si="15"/>
        <v>16</v>
      </c>
      <c r="AV36" s="163">
        <f t="shared" si="16"/>
        <v>153471.99740448175</v>
      </c>
      <c r="AW36" s="163">
        <f t="shared" si="17"/>
        <v>2174.186629896825</v>
      </c>
      <c r="AX36" s="163">
        <f t="shared" si="5"/>
        <v>95.8133701031752</v>
      </c>
      <c r="AZ36" s="165">
        <f t="shared" si="18"/>
        <v>16</v>
      </c>
      <c r="BA36" s="163">
        <f t="shared" si="19"/>
        <v>0</v>
      </c>
      <c r="BB36" s="163">
        <f t="shared" si="6"/>
        <v>0</v>
      </c>
      <c r="BC36" s="163">
        <f t="shared" si="7"/>
        <v>0</v>
      </c>
    </row>
    <row r="37" spans="29:55" ht="17.25">
      <c r="AC37" s="105" t="s">
        <v>35</v>
      </c>
      <c r="AD37" s="114">
        <v>80</v>
      </c>
      <c r="AF37" s="165">
        <f t="shared" si="8"/>
        <v>17</v>
      </c>
      <c r="AG37" s="163">
        <f t="shared" si="9"/>
        <v>371650.2274132007</v>
      </c>
      <c r="AH37" s="163">
        <f t="shared" si="0"/>
        <v>5265.0448883536765</v>
      </c>
      <c r="AI37" s="163">
        <f t="shared" si="1"/>
        <v>235.45717159368814</v>
      </c>
      <c r="AJ37" s="163"/>
      <c r="AK37" s="165">
        <f t="shared" si="10"/>
        <v>17</v>
      </c>
      <c r="AL37" s="163">
        <f t="shared" si="11"/>
        <v>297320.1819305606</v>
      </c>
      <c r="AM37" s="163">
        <f t="shared" si="2"/>
        <v>4212.035910682942</v>
      </c>
      <c r="AN37" s="163">
        <f t="shared" si="3"/>
        <v>188.36573727494942</v>
      </c>
      <c r="AP37" s="165">
        <f t="shared" si="12"/>
        <v>17</v>
      </c>
      <c r="AQ37" s="163">
        <f t="shared" si="13"/>
        <v>0</v>
      </c>
      <c r="AR37" s="163">
        <f t="shared" si="14"/>
        <v>0</v>
      </c>
      <c r="AS37" s="163">
        <f t="shared" si="4"/>
        <v>0</v>
      </c>
      <c r="AU37" s="165">
        <f t="shared" si="15"/>
        <v>17</v>
      </c>
      <c r="AV37" s="163">
        <f t="shared" si="16"/>
        <v>153376.1840343786</v>
      </c>
      <c r="AW37" s="163">
        <f t="shared" si="17"/>
        <v>2172.829273820363</v>
      </c>
      <c r="AX37" s="163">
        <f t="shared" si="5"/>
        <v>97.17072617963686</v>
      </c>
      <c r="AZ37" s="165">
        <f t="shared" si="18"/>
        <v>17</v>
      </c>
      <c r="BA37" s="163">
        <f t="shared" si="19"/>
        <v>0</v>
      </c>
      <c r="BB37" s="163">
        <f t="shared" si="6"/>
        <v>0</v>
      </c>
      <c r="BC37" s="163">
        <f t="shared" si="7"/>
        <v>0</v>
      </c>
    </row>
    <row r="38" spans="29:55" ht="17.25">
      <c r="AC38" s="105" t="s">
        <v>36</v>
      </c>
      <c r="AD38" s="114">
        <v>120</v>
      </c>
      <c r="AF38" s="165">
        <f t="shared" si="8"/>
        <v>18</v>
      </c>
      <c r="AG38" s="163">
        <f t="shared" si="9"/>
        <v>371414.77024160704</v>
      </c>
      <c r="AH38" s="163">
        <f t="shared" si="0"/>
        <v>5261.709245089432</v>
      </c>
      <c r="AI38" s="163">
        <f t="shared" si="1"/>
        <v>238.79281485793217</v>
      </c>
      <c r="AJ38" s="163"/>
      <c r="AK38" s="165">
        <f t="shared" si="10"/>
        <v>18</v>
      </c>
      <c r="AL38" s="163">
        <f t="shared" si="11"/>
        <v>297131.8161932857</v>
      </c>
      <c r="AM38" s="163">
        <f t="shared" si="2"/>
        <v>4209.367396071547</v>
      </c>
      <c r="AN38" s="163">
        <f t="shared" si="3"/>
        <v>191.03425188634446</v>
      </c>
      <c r="AP38" s="165">
        <f t="shared" si="12"/>
        <v>18</v>
      </c>
      <c r="AQ38" s="163">
        <f t="shared" si="13"/>
        <v>0</v>
      </c>
      <c r="AR38" s="163">
        <f t="shared" si="14"/>
        <v>0</v>
      </c>
      <c r="AS38" s="163">
        <f t="shared" si="4"/>
        <v>0</v>
      </c>
      <c r="AU38" s="165">
        <f t="shared" si="15"/>
        <v>18</v>
      </c>
      <c r="AV38" s="163">
        <f t="shared" si="16"/>
        <v>153279.01330819895</v>
      </c>
      <c r="AW38" s="163">
        <f t="shared" si="17"/>
        <v>2171.4526885328182</v>
      </c>
      <c r="AX38" s="163">
        <f t="shared" si="5"/>
        <v>98.54731146718177</v>
      </c>
      <c r="AZ38" s="165">
        <f t="shared" si="18"/>
        <v>18</v>
      </c>
      <c r="BA38" s="163">
        <f t="shared" si="19"/>
        <v>0</v>
      </c>
      <c r="BB38" s="163">
        <f t="shared" si="6"/>
        <v>0</v>
      </c>
      <c r="BC38" s="163">
        <f t="shared" si="7"/>
        <v>0</v>
      </c>
    </row>
    <row r="39" spans="29:55" ht="17.25">
      <c r="AC39" s="105" t="s">
        <v>37</v>
      </c>
      <c r="AD39" s="114">
        <v>80</v>
      </c>
      <c r="AF39" s="165">
        <f t="shared" si="8"/>
        <v>19</v>
      </c>
      <c r="AG39" s="163">
        <f t="shared" si="9"/>
        <v>371175.97742674913</v>
      </c>
      <c r="AH39" s="163">
        <f t="shared" si="0"/>
        <v>5258.3263468789455</v>
      </c>
      <c r="AI39" s="163">
        <f t="shared" si="1"/>
        <v>242.1757130684191</v>
      </c>
      <c r="AJ39" s="163"/>
      <c r="AK39" s="165">
        <f t="shared" si="10"/>
        <v>19</v>
      </c>
      <c r="AL39" s="163">
        <f t="shared" si="11"/>
        <v>296940.7819413993</v>
      </c>
      <c r="AM39" s="163">
        <f t="shared" si="2"/>
        <v>4206.661077503157</v>
      </c>
      <c r="AN39" s="163">
        <f t="shared" si="3"/>
        <v>193.74057045473455</v>
      </c>
      <c r="AP39" s="165">
        <f t="shared" si="12"/>
        <v>19</v>
      </c>
      <c r="AQ39" s="163">
        <f t="shared" si="13"/>
        <v>0</v>
      </c>
      <c r="AR39" s="163">
        <f t="shared" si="14"/>
        <v>0</v>
      </c>
      <c r="AS39" s="163">
        <f t="shared" si="4"/>
        <v>0</v>
      </c>
      <c r="AU39" s="165">
        <f t="shared" si="15"/>
        <v>19</v>
      </c>
      <c r="AV39" s="163">
        <f t="shared" si="16"/>
        <v>153180.46599673177</v>
      </c>
      <c r="AW39" s="163">
        <f t="shared" si="17"/>
        <v>2170.0566016203666</v>
      </c>
      <c r="AX39" s="163">
        <f t="shared" si="5"/>
        <v>99.94339837963344</v>
      </c>
      <c r="AZ39" s="165">
        <f t="shared" si="18"/>
        <v>19</v>
      </c>
      <c r="BA39" s="163">
        <f t="shared" si="19"/>
        <v>0</v>
      </c>
      <c r="BB39" s="163">
        <f t="shared" si="6"/>
        <v>0</v>
      </c>
      <c r="BC39" s="163">
        <f t="shared" si="7"/>
        <v>0</v>
      </c>
    </row>
    <row r="40" spans="29:55" ht="17.25">
      <c r="AC40" s="105" t="s">
        <v>38</v>
      </c>
      <c r="AD40" s="114">
        <v>80</v>
      </c>
      <c r="AF40" s="165">
        <f t="shared" si="8"/>
        <v>20</v>
      </c>
      <c r="AG40" s="163">
        <f t="shared" si="9"/>
        <v>370933.80171368073</v>
      </c>
      <c r="AH40" s="163">
        <f t="shared" si="0"/>
        <v>5254.8955242771435</v>
      </c>
      <c r="AI40" s="163">
        <f t="shared" si="1"/>
        <v>245.6065356702211</v>
      </c>
      <c r="AJ40" s="163"/>
      <c r="AK40" s="165">
        <f t="shared" si="10"/>
        <v>20</v>
      </c>
      <c r="AL40" s="163">
        <f t="shared" si="11"/>
        <v>296747.0413709446</v>
      </c>
      <c r="AM40" s="163">
        <f t="shared" si="2"/>
        <v>4203.916419421715</v>
      </c>
      <c r="AN40" s="163">
        <f t="shared" si="3"/>
        <v>196.4852285361767</v>
      </c>
      <c r="AP40" s="165">
        <f t="shared" si="12"/>
        <v>20</v>
      </c>
      <c r="AQ40" s="163">
        <f t="shared" si="13"/>
        <v>0</v>
      </c>
      <c r="AR40" s="163">
        <f t="shared" si="14"/>
        <v>0</v>
      </c>
      <c r="AS40" s="163">
        <f t="shared" si="4"/>
        <v>0</v>
      </c>
      <c r="AU40" s="165">
        <f t="shared" si="15"/>
        <v>20</v>
      </c>
      <c r="AV40" s="163">
        <f t="shared" si="16"/>
        <v>153080.52259835214</v>
      </c>
      <c r="AW40" s="163">
        <f t="shared" si="17"/>
        <v>2168.6407368099885</v>
      </c>
      <c r="AX40" s="163">
        <f t="shared" si="5"/>
        <v>101.35926319001146</v>
      </c>
      <c r="AZ40" s="165">
        <f t="shared" si="18"/>
        <v>20</v>
      </c>
      <c r="BA40" s="163">
        <f t="shared" si="19"/>
        <v>0</v>
      </c>
      <c r="BB40" s="163">
        <f t="shared" si="6"/>
        <v>0</v>
      </c>
      <c r="BC40" s="163">
        <f t="shared" si="7"/>
        <v>0</v>
      </c>
    </row>
    <row r="41" spans="29:55" ht="17.25">
      <c r="AC41" s="105" t="s">
        <v>39</v>
      </c>
      <c r="AD41" s="114">
        <v>120</v>
      </c>
      <c r="AF41" s="165">
        <f t="shared" si="8"/>
        <v>21</v>
      </c>
      <c r="AG41" s="163">
        <f t="shared" si="9"/>
        <v>370688.1951780105</v>
      </c>
      <c r="AH41" s="163">
        <f t="shared" si="0"/>
        <v>5251.416098355148</v>
      </c>
      <c r="AI41" s="163">
        <f t="shared" si="1"/>
        <v>249.08596159221634</v>
      </c>
      <c r="AJ41" s="163"/>
      <c r="AK41" s="165">
        <f t="shared" si="10"/>
        <v>21</v>
      </c>
      <c r="AL41" s="163">
        <f t="shared" si="11"/>
        <v>296550.5561424084</v>
      </c>
      <c r="AM41" s="163">
        <f t="shared" si="2"/>
        <v>4201.132878684119</v>
      </c>
      <c r="AN41" s="163">
        <f t="shared" si="3"/>
        <v>199.2687692737727</v>
      </c>
      <c r="AP41" s="165">
        <f t="shared" si="12"/>
        <v>21</v>
      </c>
      <c r="AQ41" s="163">
        <f t="shared" si="13"/>
        <v>0</v>
      </c>
      <c r="AR41" s="163">
        <f t="shared" si="14"/>
        <v>0</v>
      </c>
      <c r="AS41" s="163">
        <f t="shared" si="4"/>
        <v>0</v>
      </c>
      <c r="AU41" s="165">
        <f t="shared" si="15"/>
        <v>21</v>
      </c>
      <c r="AV41" s="163">
        <f t="shared" si="16"/>
        <v>152979.16333516213</v>
      </c>
      <c r="AW41" s="163">
        <f t="shared" si="17"/>
        <v>2167.204813914797</v>
      </c>
      <c r="AX41" s="163">
        <f t="shared" si="5"/>
        <v>102.79518608520311</v>
      </c>
      <c r="AZ41" s="165">
        <f t="shared" si="18"/>
        <v>21</v>
      </c>
      <c r="BA41" s="163">
        <f t="shared" si="19"/>
        <v>0</v>
      </c>
      <c r="BB41" s="163">
        <f t="shared" si="6"/>
        <v>0</v>
      </c>
      <c r="BC41" s="163">
        <f t="shared" si="7"/>
        <v>0</v>
      </c>
    </row>
    <row r="42" spans="29:55" ht="17.25">
      <c r="AC42" s="105" t="s">
        <v>40</v>
      </c>
      <c r="AD42" s="114">
        <v>120</v>
      </c>
      <c r="AF42" s="165">
        <f t="shared" si="8"/>
        <v>22</v>
      </c>
      <c r="AG42" s="163">
        <f t="shared" si="9"/>
        <v>370439.1092164183</v>
      </c>
      <c r="AH42" s="163">
        <f t="shared" si="0"/>
        <v>5247.887380565926</v>
      </c>
      <c r="AI42" s="163">
        <f t="shared" si="1"/>
        <v>252.6146793814387</v>
      </c>
      <c r="AJ42" s="163"/>
      <c r="AK42" s="165">
        <f t="shared" si="10"/>
        <v>22</v>
      </c>
      <c r="AL42" s="163">
        <f t="shared" si="11"/>
        <v>296351.28737313463</v>
      </c>
      <c r="AM42" s="163">
        <f t="shared" si="2"/>
        <v>4198.309904452741</v>
      </c>
      <c r="AN42" s="163">
        <f t="shared" si="3"/>
        <v>202.0917435051506</v>
      </c>
      <c r="AP42" s="165">
        <f t="shared" si="12"/>
        <v>22</v>
      </c>
      <c r="AQ42" s="163">
        <f t="shared" si="13"/>
        <v>0</v>
      </c>
      <c r="AR42" s="163">
        <f t="shared" si="14"/>
        <v>0</v>
      </c>
      <c r="AS42" s="163">
        <f t="shared" si="4"/>
        <v>0</v>
      </c>
      <c r="AU42" s="165">
        <f t="shared" si="15"/>
        <v>22</v>
      </c>
      <c r="AV42" s="163">
        <f t="shared" si="16"/>
        <v>152876.36814907694</v>
      </c>
      <c r="AW42" s="163">
        <f t="shared" si="17"/>
        <v>2165.74854877859</v>
      </c>
      <c r="AX42" s="163">
        <f t="shared" si="5"/>
        <v>104.2514512214102</v>
      </c>
      <c r="AZ42" s="165">
        <f t="shared" si="18"/>
        <v>22</v>
      </c>
      <c r="BA42" s="163">
        <f t="shared" si="19"/>
        <v>0</v>
      </c>
      <c r="BB42" s="163">
        <f t="shared" si="6"/>
        <v>0</v>
      </c>
      <c r="BC42" s="163">
        <f t="shared" si="7"/>
        <v>0</v>
      </c>
    </row>
    <row r="43" spans="29:55" ht="17.25">
      <c r="AC43" s="105" t="s">
        <v>41</v>
      </c>
      <c r="AD43" s="114">
        <v>100</v>
      </c>
      <c r="AF43" s="165">
        <f t="shared" si="8"/>
        <v>23</v>
      </c>
      <c r="AG43" s="163">
        <f t="shared" si="9"/>
        <v>370186.49453703687</v>
      </c>
      <c r="AH43" s="163">
        <f t="shared" si="0"/>
        <v>5244.308672608022</v>
      </c>
      <c r="AI43" s="163">
        <f t="shared" si="1"/>
        <v>256.19338733934273</v>
      </c>
      <c r="AJ43" s="163"/>
      <c r="AK43" s="165">
        <f t="shared" si="10"/>
        <v>23</v>
      </c>
      <c r="AL43" s="163">
        <f t="shared" si="11"/>
        <v>296149.1956296295</v>
      </c>
      <c r="AM43" s="163">
        <f t="shared" si="2"/>
        <v>4195.4469380864175</v>
      </c>
      <c r="AN43" s="163">
        <f t="shared" si="3"/>
        <v>204.95470987147382</v>
      </c>
      <c r="AP43" s="165">
        <f t="shared" si="12"/>
        <v>23</v>
      </c>
      <c r="AQ43" s="163">
        <f t="shared" si="13"/>
        <v>0</v>
      </c>
      <c r="AR43" s="163">
        <f t="shared" si="14"/>
        <v>0</v>
      </c>
      <c r="AS43" s="163">
        <f t="shared" si="4"/>
        <v>0</v>
      </c>
      <c r="AU43" s="165">
        <f t="shared" si="15"/>
        <v>23</v>
      </c>
      <c r="AV43" s="163">
        <f t="shared" si="16"/>
        <v>152772.11669785553</v>
      </c>
      <c r="AW43" s="163">
        <f t="shared" si="17"/>
        <v>2164.27165321962</v>
      </c>
      <c r="AX43" s="163">
        <f t="shared" si="5"/>
        <v>105.72834678037998</v>
      </c>
      <c r="AZ43" s="165">
        <f t="shared" si="18"/>
        <v>23</v>
      </c>
      <c r="BA43" s="163">
        <f t="shared" si="19"/>
        <v>0</v>
      </c>
      <c r="BB43" s="163">
        <f t="shared" si="6"/>
        <v>0</v>
      </c>
      <c r="BC43" s="163">
        <f t="shared" si="7"/>
        <v>0</v>
      </c>
    </row>
    <row r="44" spans="29:55" ht="17.25">
      <c r="AC44" s="105" t="s">
        <v>42</v>
      </c>
      <c r="AD44" s="114">
        <v>100</v>
      </c>
      <c r="AF44" s="165">
        <f t="shared" si="8"/>
        <v>24</v>
      </c>
      <c r="AG44" s="163">
        <f t="shared" si="9"/>
        <v>369930.3011496975</v>
      </c>
      <c r="AH44" s="163">
        <f t="shared" si="0"/>
        <v>5240.679266287381</v>
      </c>
      <c r="AI44" s="163">
        <f t="shared" si="1"/>
        <v>259.8227936599833</v>
      </c>
      <c r="AJ44" s="163"/>
      <c r="AK44" s="165">
        <f t="shared" si="10"/>
        <v>24</v>
      </c>
      <c r="AL44" s="163">
        <f t="shared" si="11"/>
        <v>295944.240919758</v>
      </c>
      <c r="AM44" s="163">
        <f t="shared" si="2"/>
        <v>4192.5434130299045</v>
      </c>
      <c r="AN44" s="163">
        <f t="shared" si="3"/>
        <v>207.8582349279868</v>
      </c>
      <c r="AP44" s="165">
        <f t="shared" si="12"/>
        <v>24</v>
      </c>
      <c r="AQ44" s="163">
        <f t="shared" si="13"/>
        <v>0</v>
      </c>
      <c r="AR44" s="163">
        <f t="shared" si="14"/>
        <v>0</v>
      </c>
      <c r="AS44" s="163">
        <f t="shared" si="4"/>
        <v>0</v>
      </c>
      <c r="AU44" s="165">
        <f t="shared" si="15"/>
        <v>24</v>
      </c>
      <c r="AV44" s="163">
        <f t="shared" si="16"/>
        <v>152666.38835107515</v>
      </c>
      <c r="AW44" s="163">
        <f t="shared" si="17"/>
        <v>2162.7738349735646</v>
      </c>
      <c r="AX44" s="163">
        <f t="shared" si="5"/>
        <v>107.22616502643541</v>
      </c>
      <c r="AZ44" s="165">
        <f t="shared" si="18"/>
        <v>24</v>
      </c>
      <c r="BA44" s="163">
        <f t="shared" si="19"/>
        <v>0</v>
      </c>
      <c r="BB44" s="163">
        <f t="shared" si="6"/>
        <v>0</v>
      </c>
      <c r="BC44" s="163">
        <f t="shared" si="7"/>
        <v>0</v>
      </c>
    </row>
    <row r="45" spans="29:55" ht="17.25">
      <c r="AC45" s="105" t="s">
        <v>43</v>
      </c>
      <c r="AD45" s="114">
        <v>100</v>
      </c>
      <c r="AF45" s="165">
        <f t="shared" si="8"/>
        <v>25</v>
      </c>
      <c r="AG45" s="163">
        <f t="shared" si="9"/>
        <v>369670.4783560375</v>
      </c>
      <c r="AH45" s="163">
        <f t="shared" si="0"/>
        <v>5236.998443377198</v>
      </c>
      <c r="AI45" s="163">
        <f t="shared" si="1"/>
        <v>263.50361657016674</v>
      </c>
      <c r="AJ45" s="163"/>
      <c r="AK45" s="165">
        <f t="shared" si="10"/>
        <v>25</v>
      </c>
      <c r="AL45" s="163">
        <f t="shared" si="11"/>
        <v>295736.38268483</v>
      </c>
      <c r="AM45" s="163">
        <f t="shared" si="2"/>
        <v>4189.5987547017585</v>
      </c>
      <c r="AN45" s="163">
        <f t="shared" si="3"/>
        <v>210.80289325613285</v>
      </c>
      <c r="AP45" s="165">
        <f t="shared" si="12"/>
        <v>25</v>
      </c>
      <c r="AQ45" s="163">
        <f t="shared" si="13"/>
        <v>0</v>
      </c>
      <c r="AR45" s="163">
        <f t="shared" si="14"/>
        <v>0</v>
      </c>
      <c r="AS45" s="163">
        <f t="shared" si="4"/>
        <v>0</v>
      </c>
      <c r="AU45" s="165">
        <f t="shared" si="15"/>
        <v>25</v>
      </c>
      <c r="AV45" s="163">
        <f t="shared" si="16"/>
        <v>152559.16218604872</v>
      </c>
      <c r="AW45" s="163">
        <f t="shared" si="17"/>
        <v>2161.25479763569</v>
      </c>
      <c r="AX45" s="163">
        <f t="shared" si="5"/>
        <v>108.74520236430999</v>
      </c>
      <c r="AZ45" s="165">
        <f t="shared" si="18"/>
        <v>25</v>
      </c>
      <c r="BA45" s="163">
        <f t="shared" si="19"/>
        <v>0</v>
      </c>
      <c r="BB45" s="163">
        <f t="shared" si="6"/>
        <v>0</v>
      </c>
      <c r="BC45" s="163">
        <f t="shared" si="7"/>
        <v>0</v>
      </c>
    </row>
    <row r="46" spans="29:55" ht="17.25">
      <c r="AC46" s="105" t="s">
        <v>44</v>
      </c>
      <c r="AD46" s="114">
        <v>80</v>
      </c>
      <c r="AF46" s="165">
        <f t="shared" si="8"/>
        <v>26</v>
      </c>
      <c r="AG46" s="163">
        <f t="shared" si="9"/>
        <v>369406.9747394674</v>
      </c>
      <c r="AH46" s="163">
        <f t="shared" si="0"/>
        <v>5233.265475475788</v>
      </c>
      <c r="AI46" s="163">
        <f t="shared" si="1"/>
        <v>267.23658447157686</v>
      </c>
      <c r="AJ46" s="163"/>
      <c r="AK46" s="165">
        <f t="shared" si="10"/>
        <v>26</v>
      </c>
      <c r="AL46" s="163">
        <f t="shared" si="11"/>
        <v>295525.57979157387</v>
      </c>
      <c r="AM46" s="163">
        <f t="shared" si="2"/>
        <v>4186.6123803806295</v>
      </c>
      <c r="AN46" s="163">
        <f t="shared" si="3"/>
        <v>213.78926757726185</v>
      </c>
      <c r="AP46" s="165">
        <f t="shared" si="12"/>
        <v>26</v>
      </c>
      <c r="AQ46" s="163">
        <f t="shared" si="13"/>
        <v>0</v>
      </c>
      <c r="AR46" s="163">
        <f t="shared" si="14"/>
        <v>0</v>
      </c>
      <c r="AS46" s="163">
        <f t="shared" si="4"/>
        <v>0</v>
      </c>
      <c r="AU46" s="165">
        <f t="shared" si="15"/>
        <v>26</v>
      </c>
      <c r="AV46" s="163">
        <f t="shared" si="16"/>
        <v>152450.4169836844</v>
      </c>
      <c r="AW46" s="163">
        <f t="shared" si="17"/>
        <v>2159.714240602196</v>
      </c>
      <c r="AX46" s="163">
        <f t="shared" si="5"/>
        <v>110.28575939780421</v>
      </c>
      <c r="AZ46" s="165">
        <f t="shared" si="18"/>
        <v>26</v>
      </c>
      <c r="BA46" s="163">
        <f t="shared" si="19"/>
        <v>0</v>
      </c>
      <c r="BB46" s="163">
        <f t="shared" si="6"/>
        <v>0</v>
      </c>
      <c r="BC46" s="163">
        <f t="shared" si="7"/>
        <v>0</v>
      </c>
    </row>
    <row r="47" spans="29:55" ht="17.25">
      <c r="AC47" s="105" t="s">
        <v>45</v>
      </c>
      <c r="AD47" s="114">
        <v>80</v>
      </c>
      <c r="AF47" s="165">
        <f t="shared" si="8"/>
        <v>27</v>
      </c>
      <c r="AG47" s="163">
        <f t="shared" si="9"/>
        <v>369139.7381549958</v>
      </c>
      <c r="AH47" s="163">
        <f t="shared" si="0"/>
        <v>5229.47962386244</v>
      </c>
      <c r="AI47" s="163">
        <f t="shared" si="1"/>
        <v>271.02243608492427</v>
      </c>
      <c r="AJ47" s="163"/>
      <c r="AK47" s="165">
        <f t="shared" si="10"/>
        <v>27</v>
      </c>
      <c r="AL47" s="163">
        <f t="shared" si="11"/>
        <v>295311.7905239966</v>
      </c>
      <c r="AM47" s="163">
        <f t="shared" si="2"/>
        <v>4183.583699089952</v>
      </c>
      <c r="AN47" s="163">
        <f t="shared" si="3"/>
        <v>216.81794886793978</v>
      </c>
      <c r="AP47" s="165">
        <f t="shared" si="12"/>
        <v>27</v>
      </c>
      <c r="AQ47" s="163">
        <f t="shared" si="13"/>
        <v>0</v>
      </c>
      <c r="AR47" s="163">
        <f t="shared" si="14"/>
        <v>0</v>
      </c>
      <c r="AS47" s="163">
        <f t="shared" si="4"/>
        <v>0</v>
      </c>
      <c r="AU47" s="165">
        <f t="shared" si="15"/>
        <v>27</v>
      </c>
      <c r="AV47" s="163">
        <f t="shared" si="16"/>
        <v>152340.1312242866</v>
      </c>
      <c r="AW47" s="163">
        <f t="shared" si="17"/>
        <v>2158.1518590107266</v>
      </c>
      <c r="AX47" s="163">
        <f t="shared" si="5"/>
        <v>111.84814098927336</v>
      </c>
      <c r="AZ47" s="165">
        <f t="shared" si="18"/>
        <v>27</v>
      </c>
      <c r="BA47" s="163">
        <f t="shared" si="19"/>
        <v>0</v>
      </c>
      <c r="BB47" s="163">
        <f t="shared" si="6"/>
        <v>0</v>
      </c>
      <c r="BC47" s="163">
        <f t="shared" si="7"/>
        <v>0</v>
      </c>
    </row>
    <row r="48" spans="29:55" ht="17.25">
      <c r="AC48" s="105" t="s">
        <v>46</v>
      </c>
      <c r="AD48" s="114">
        <v>100</v>
      </c>
      <c r="AF48" s="165">
        <f t="shared" si="8"/>
        <v>28</v>
      </c>
      <c r="AG48" s="163">
        <f t="shared" si="9"/>
        <v>368868.71571891085</v>
      </c>
      <c r="AH48" s="163">
        <f t="shared" si="0"/>
        <v>5225.640139351237</v>
      </c>
      <c r="AI48" s="163">
        <f t="shared" si="1"/>
        <v>274.8619205961277</v>
      </c>
      <c r="AJ48" s="163"/>
      <c r="AK48" s="165">
        <f t="shared" si="10"/>
        <v>28</v>
      </c>
      <c r="AL48" s="163">
        <f t="shared" si="11"/>
        <v>295094.97257512866</v>
      </c>
      <c r="AM48" s="163">
        <f t="shared" si="2"/>
        <v>4180.512111480989</v>
      </c>
      <c r="AN48" s="163">
        <f t="shared" si="3"/>
        <v>219.88953647690232</v>
      </c>
      <c r="AP48" s="165">
        <f t="shared" si="12"/>
        <v>28</v>
      </c>
      <c r="AQ48" s="163">
        <f t="shared" si="13"/>
        <v>0</v>
      </c>
      <c r="AR48" s="163">
        <f t="shared" si="14"/>
        <v>0</v>
      </c>
      <c r="AS48" s="163">
        <f t="shared" si="4"/>
        <v>0</v>
      </c>
      <c r="AU48" s="165">
        <f t="shared" si="15"/>
        <v>28</v>
      </c>
      <c r="AV48" s="163">
        <f t="shared" si="16"/>
        <v>152228.2830832973</v>
      </c>
      <c r="AW48" s="163">
        <f t="shared" si="17"/>
        <v>2156.5673436800453</v>
      </c>
      <c r="AX48" s="163">
        <f t="shared" si="5"/>
        <v>113.43265631995473</v>
      </c>
      <c r="AZ48" s="165">
        <f t="shared" si="18"/>
        <v>28</v>
      </c>
      <c r="BA48" s="163">
        <f t="shared" si="19"/>
        <v>0</v>
      </c>
      <c r="BB48" s="163">
        <f t="shared" si="6"/>
        <v>0</v>
      </c>
      <c r="BC48" s="163">
        <f t="shared" si="7"/>
        <v>0</v>
      </c>
    </row>
    <row r="49" spans="29:55" ht="17.25">
      <c r="AC49" s="105" t="s">
        <v>47</v>
      </c>
      <c r="AD49" s="114">
        <v>100</v>
      </c>
      <c r="AF49" s="165">
        <f t="shared" si="8"/>
        <v>29</v>
      </c>
      <c r="AG49" s="163">
        <f t="shared" si="9"/>
        <v>368593.85379831475</v>
      </c>
      <c r="AH49" s="163">
        <f t="shared" si="0"/>
        <v>5221.746262142792</v>
      </c>
      <c r="AI49" s="163">
        <f t="shared" si="1"/>
        <v>278.75579780457247</v>
      </c>
      <c r="AJ49" s="163"/>
      <c r="AK49" s="165">
        <f t="shared" si="10"/>
        <v>29</v>
      </c>
      <c r="AL49" s="163">
        <f t="shared" si="11"/>
        <v>294875.08303865173</v>
      </c>
      <c r="AM49" s="163">
        <f t="shared" si="2"/>
        <v>4177.397009714233</v>
      </c>
      <c r="AN49" s="163">
        <f t="shared" si="3"/>
        <v>223.00463824365852</v>
      </c>
      <c r="AP49" s="165">
        <f t="shared" si="12"/>
        <v>29</v>
      </c>
      <c r="AQ49" s="163">
        <f t="shared" si="13"/>
        <v>0</v>
      </c>
      <c r="AR49" s="163">
        <f t="shared" si="14"/>
        <v>0</v>
      </c>
      <c r="AS49" s="163">
        <f t="shared" si="4"/>
        <v>0</v>
      </c>
      <c r="AU49" s="165">
        <f t="shared" si="15"/>
        <v>29</v>
      </c>
      <c r="AV49" s="163">
        <f t="shared" si="16"/>
        <v>152114.85042697735</v>
      </c>
      <c r="AW49" s="163">
        <f t="shared" si="17"/>
        <v>2154.9603810488456</v>
      </c>
      <c r="AX49" s="163">
        <f t="shared" si="5"/>
        <v>115.03961895115435</v>
      </c>
      <c r="AZ49" s="165">
        <f t="shared" si="18"/>
        <v>29</v>
      </c>
      <c r="BA49" s="163">
        <f t="shared" si="19"/>
        <v>0</v>
      </c>
      <c r="BB49" s="163">
        <f t="shared" si="6"/>
        <v>0</v>
      </c>
      <c r="BC49" s="163">
        <f t="shared" si="7"/>
        <v>0</v>
      </c>
    </row>
    <row r="50" spans="29:55" ht="17.25">
      <c r="AC50" s="105" t="s">
        <v>48</v>
      </c>
      <c r="AD50" s="114">
        <v>80</v>
      </c>
      <c r="AF50" s="165">
        <f t="shared" si="8"/>
        <v>30</v>
      </c>
      <c r="AG50" s="163">
        <f t="shared" si="9"/>
        <v>368315.0980005102</v>
      </c>
      <c r="AH50" s="163">
        <f t="shared" si="0"/>
        <v>5217.7972216738945</v>
      </c>
      <c r="AI50" s="163">
        <f t="shared" si="1"/>
        <v>282.70483827347016</v>
      </c>
      <c r="AJ50" s="163"/>
      <c r="AK50" s="165">
        <f t="shared" si="10"/>
        <v>30</v>
      </c>
      <c r="AL50" s="163">
        <f t="shared" si="11"/>
        <v>294652.0784004081</v>
      </c>
      <c r="AM50" s="163">
        <f t="shared" si="2"/>
        <v>4174.2377773391145</v>
      </c>
      <c r="AN50" s="163">
        <f t="shared" si="3"/>
        <v>226.16387061877685</v>
      </c>
      <c r="AP50" s="165">
        <f t="shared" si="12"/>
        <v>30</v>
      </c>
      <c r="AQ50" s="163">
        <f t="shared" si="13"/>
        <v>0</v>
      </c>
      <c r="AR50" s="163">
        <f t="shared" si="14"/>
        <v>0</v>
      </c>
      <c r="AS50" s="163">
        <f t="shared" si="4"/>
        <v>0</v>
      </c>
      <c r="AU50" s="165">
        <f t="shared" si="15"/>
        <v>30</v>
      </c>
      <c r="AV50" s="163">
        <f t="shared" si="16"/>
        <v>151999.8108080262</v>
      </c>
      <c r="AW50" s="163">
        <f t="shared" si="17"/>
        <v>2153.3306531137046</v>
      </c>
      <c r="AX50" s="163">
        <f t="shared" si="5"/>
        <v>116.66934688629544</v>
      </c>
      <c r="AZ50" s="165">
        <f t="shared" si="18"/>
        <v>30</v>
      </c>
      <c r="BA50" s="163">
        <f t="shared" si="19"/>
        <v>0</v>
      </c>
      <c r="BB50" s="163">
        <f t="shared" si="6"/>
        <v>0</v>
      </c>
      <c r="BC50" s="163">
        <f t="shared" si="7"/>
        <v>0</v>
      </c>
    </row>
    <row r="51" spans="29:55" ht="17.25">
      <c r="AC51" s="105" t="s">
        <v>49</v>
      </c>
      <c r="AD51" s="114">
        <v>100</v>
      </c>
      <c r="AF51" s="165">
        <f t="shared" si="8"/>
        <v>31</v>
      </c>
      <c r="AG51" s="163">
        <f t="shared" si="9"/>
        <v>368032.3931622367</v>
      </c>
      <c r="AH51" s="163">
        <f t="shared" si="0"/>
        <v>5213.79223646502</v>
      </c>
      <c r="AI51" s="163">
        <f t="shared" si="1"/>
        <v>286.7098234823443</v>
      </c>
      <c r="AJ51" s="163"/>
      <c r="AK51" s="165">
        <f t="shared" si="10"/>
        <v>31</v>
      </c>
      <c r="AL51" s="163">
        <f t="shared" si="11"/>
        <v>294425.9145297893</v>
      </c>
      <c r="AM51" s="163">
        <f t="shared" si="2"/>
        <v>4171.033789172015</v>
      </c>
      <c r="AN51" s="163">
        <f t="shared" si="3"/>
        <v>229.3678587858767</v>
      </c>
      <c r="AP51" s="165">
        <f t="shared" si="12"/>
        <v>31</v>
      </c>
      <c r="AQ51" s="163">
        <f t="shared" si="13"/>
        <v>0</v>
      </c>
      <c r="AR51" s="163">
        <f t="shared" si="14"/>
        <v>0</v>
      </c>
      <c r="AS51" s="163">
        <f t="shared" si="4"/>
        <v>0</v>
      </c>
      <c r="AU51" s="165">
        <f t="shared" si="15"/>
        <v>31</v>
      </c>
      <c r="AV51" s="163">
        <f t="shared" si="16"/>
        <v>151883.1414611399</v>
      </c>
      <c r="AW51" s="163">
        <f t="shared" si="17"/>
        <v>2151.677837366148</v>
      </c>
      <c r="AX51" s="163">
        <f t="shared" si="5"/>
        <v>118.3221626338518</v>
      </c>
      <c r="AZ51" s="165">
        <f t="shared" si="18"/>
        <v>31</v>
      </c>
      <c r="BA51" s="163">
        <f t="shared" si="19"/>
        <v>0</v>
      </c>
      <c r="BB51" s="163">
        <f t="shared" si="6"/>
        <v>0</v>
      </c>
      <c r="BC51" s="163">
        <f t="shared" si="7"/>
        <v>0</v>
      </c>
    </row>
    <row r="52" spans="29:55" ht="17.25">
      <c r="AC52" s="105" t="s">
        <v>50</v>
      </c>
      <c r="AD52" s="114">
        <v>100</v>
      </c>
      <c r="AF52" s="165">
        <f t="shared" si="8"/>
        <v>32</v>
      </c>
      <c r="AG52" s="163">
        <f t="shared" si="9"/>
        <v>367745.6833387544</v>
      </c>
      <c r="AH52" s="163">
        <f t="shared" si="0"/>
        <v>5209.730513965687</v>
      </c>
      <c r="AI52" s="163">
        <f t="shared" si="1"/>
        <v>290.77154598167726</v>
      </c>
      <c r="AJ52" s="163"/>
      <c r="AK52" s="165">
        <f t="shared" si="10"/>
        <v>32</v>
      </c>
      <c r="AL52" s="163">
        <f t="shared" si="11"/>
        <v>294196.5466710034</v>
      </c>
      <c r="AM52" s="163">
        <f t="shared" si="2"/>
        <v>4167.784411172548</v>
      </c>
      <c r="AN52" s="163">
        <f t="shared" si="3"/>
        <v>232.61723678534327</v>
      </c>
      <c r="AP52" s="165">
        <f t="shared" si="12"/>
        <v>32</v>
      </c>
      <c r="AQ52" s="163">
        <f t="shared" si="13"/>
        <v>0</v>
      </c>
      <c r="AR52" s="163">
        <f t="shared" si="14"/>
        <v>0</v>
      </c>
      <c r="AS52" s="163">
        <f t="shared" si="4"/>
        <v>0</v>
      </c>
      <c r="AU52" s="165">
        <f t="shared" si="15"/>
        <v>32</v>
      </c>
      <c r="AV52" s="163">
        <f t="shared" si="16"/>
        <v>151764.81929850605</v>
      </c>
      <c r="AW52" s="163">
        <f t="shared" si="17"/>
        <v>2150.0016067288357</v>
      </c>
      <c r="AX52" s="163">
        <f t="shared" si="5"/>
        <v>119.99839327116433</v>
      </c>
      <c r="AZ52" s="165">
        <f t="shared" si="18"/>
        <v>32</v>
      </c>
      <c r="BA52" s="163">
        <f t="shared" si="19"/>
        <v>0</v>
      </c>
      <c r="BB52" s="163">
        <f t="shared" si="6"/>
        <v>0</v>
      </c>
      <c r="BC52" s="163">
        <f t="shared" si="7"/>
        <v>0</v>
      </c>
    </row>
    <row r="53" spans="29:55" ht="17.25">
      <c r="AC53" s="105" t="s">
        <v>51</v>
      </c>
      <c r="AD53" s="114">
        <v>80</v>
      </c>
      <c r="AF53" s="165">
        <f t="shared" si="8"/>
        <v>33</v>
      </c>
      <c r="AG53" s="163">
        <f t="shared" si="9"/>
        <v>367454.9117927727</v>
      </c>
      <c r="AH53" s="163">
        <f t="shared" si="0"/>
        <v>5205.611250397613</v>
      </c>
      <c r="AI53" s="163">
        <f t="shared" si="1"/>
        <v>294.8908095497518</v>
      </c>
      <c r="AJ53" s="163"/>
      <c r="AK53" s="165">
        <f t="shared" si="10"/>
        <v>33</v>
      </c>
      <c r="AL53" s="163">
        <f t="shared" si="11"/>
        <v>293963.92943421804</v>
      </c>
      <c r="AM53" s="163">
        <f t="shared" si="2"/>
        <v>4164.489000318089</v>
      </c>
      <c r="AN53" s="163">
        <f t="shared" si="3"/>
        <v>235.91264763980234</v>
      </c>
      <c r="AP53" s="165">
        <f t="shared" si="12"/>
        <v>33</v>
      </c>
      <c r="AQ53" s="163">
        <f t="shared" si="13"/>
        <v>0</v>
      </c>
      <c r="AR53" s="163">
        <f t="shared" si="14"/>
        <v>0</v>
      </c>
      <c r="AS53" s="163">
        <f t="shared" si="4"/>
        <v>0</v>
      </c>
      <c r="AU53" s="165">
        <f t="shared" si="15"/>
        <v>33</v>
      </c>
      <c r="AV53" s="163">
        <f t="shared" si="16"/>
        <v>151644.82090523487</v>
      </c>
      <c r="AW53" s="163">
        <f t="shared" si="17"/>
        <v>2148.301629490827</v>
      </c>
      <c r="AX53" s="163">
        <f t="shared" si="5"/>
        <v>121.69837050917295</v>
      </c>
      <c r="AZ53" s="165">
        <f t="shared" si="18"/>
        <v>33</v>
      </c>
      <c r="BA53" s="163">
        <f t="shared" si="19"/>
        <v>0</v>
      </c>
      <c r="BB53" s="163">
        <f t="shared" si="6"/>
        <v>0</v>
      </c>
      <c r="BC53" s="163">
        <f t="shared" si="7"/>
        <v>0</v>
      </c>
    </row>
    <row r="54" spans="29:55" ht="17.25">
      <c r="AC54" s="105" t="s">
        <v>52</v>
      </c>
      <c r="AD54" s="114">
        <v>100</v>
      </c>
      <c r="AF54" s="165">
        <f t="shared" si="8"/>
        <v>34</v>
      </c>
      <c r="AG54" s="163">
        <f t="shared" si="9"/>
        <v>367160.02098322293</v>
      </c>
      <c r="AH54" s="163">
        <f t="shared" si="0"/>
        <v>5201.433630595658</v>
      </c>
      <c r="AI54" s="163">
        <f t="shared" si="1"/>
        <v>299.068429351707</v>
      </c>
      <c r="AJ54" s="163"/>
      <c r="AK54" s="165">
        <f t="shared" si="10"/>
        <v>34</v>
      </c>
      <c r="AL54" s="163">
        <f t="shared" si="11"/>
        <v>293728.0167865782</v>
      </c>
      <c r="AM54" s="163">
        <f t="shared" si="2"/>
        <v>4161.1469044765245</v>
      </c>
      <c r="AN54" s="163">
        <f t="shared" si="3"/>
        <v>239.25474348136686</v>
      </c>
      <c r="AP54" s="165">
        <f t="shared" si="12"/>
        <v>34</v>
      </c>
      <c r="AQ54" s="163">
        <f t="shared" si="13"/>
        <v>0</v>
      </c>
      <c r="AR54" s="163">
        <f t="shared" si="14"/>
        <v>0</v>
      </c>
      <c r="AS54" s="163">
        <f t="shared" si="4"/>
        <v>0</v>
      </c>
      <c r="AU54" s="165">
        <f t="shared" si="15"/>
        <v>34</v>
      </c>
      <c r="AV54" s="163">
        <f t="shared" si="16"/>
        <v>151523.1225347257</v>
      </c>
      <c r="AW54" s="163">
        <f t="shared" si="17"/>
        <v>2146.5775692419475</v>
      </c>
      <c r="AX54" s="163">
        <f t="shared" si="5"/>
        <v>123.42243075805254</v>
      </c>
      <c r="AZ54" s="165">
        <f t="shared" si="18"/>
        <v>34</v>
      </c>
      <c r="BA54" s="163">
        <f t="shared" si="19"/>
        <v>0</v>
      </c>
      <c r="BB54" s="163">
        <f t="shared" si="6"/>
        <v>0</v>
      </c>
      <c r="BC54" s="163">
        <f t="shared" si="7"/>
        <v>0</v>
      </c>
    </row>
    <row r="55" spans="29:55" ht="17.25">
      <c r="AC55" s="105" t="s">
        <v>53</v>
      </c>
      <c r="AD55" s="114">
        <v>80</v>
      </c>
      <c r="AF55" s="165">
        <f t="shared" si="8"/>
        <v>35</v>
      </c>
      <c r="AG55" s="163">
        <f t="shared" si="9"/>
        <v>366860.9525538712</v>
      </c>
      <c r="AH55" s="163">
        <f t="shared" si="0"/>
        <v>5197.196827846508</v>
      </c>
      <c r="AI55" s="163">
        <f t="shared" si="1"/>
        <v>303.3052321008563</v>
      </c>
      <c r="AJ55" s="163"/>
      <c r="AK55" s="165">
        <f t="shared" si="10"/>
        <v>35</v>
      </c>
      <c r="AL55" s="163">
        <f t="shared" si="11"/>
        <v>293488.7620430969</v>
      </c>
      <c r="AM55" s="163">
        <f t="shared" si="2"/>
        <v>4157.757462277205</v>
      </c>
      <c r="AN55" s="163">
        <f t="shared" si="3"/>
        <v>242.64418568068595</v>
      </c>
      <c r="AP55" s="165">
        <f t="shared" si="12"/>
        <v>35</v>
      </c>
      <c r="AQ55" s="163">
        <f t="shared" si="13"/>
        <v>0</v>
      </c>
      <c r="AR55" s="163">
        <f t="shared" si="14"/>
        <v>0</v>
      </c>
      <c r="AS55" s="163">
        <f t="shared" si="4"/>
        <v>0</v>
      </c>
      <c r="AU55" s="165">
        <f t="shared" si="15"/>
        <v>35</v>
      </c>
      <c r="AV55" s="163">
        <f t="shared" si="16"/>
        <v>151399.70010396765</v>
      </c>
      <c r="AW55" s="163">
        <f t="shared" si="17"/>
        <v>2144.8290848062084</v>
      </c>
      <c r="AX55" s="163">
        <f t="shared" si="5"/>
        <v>125.17091519379164</v>
      </c>
      <c r="AZ55" s="165">
        <f t="shared" si="18"/>
        <v>35</v>
      </c>
      <c r="BA55" s="163">
        <f t="shared" si="19"/>
        <v>0</v>
      </c>
      <c r="BB55" s="163">
        <f t="shared" si="6"/>
        <v>0</v>
      </c>
      <c r="BC55" s="163">
        <f t="shared" si="7"/>
        <v>0</v>
      </c>
    </row>
    <row r="56" spans="29:55" ht="17.25">
      <c r="AC56" s="105" t="s">
        <v>54</v>
      </c>
      <c r="AD56" s="114">
        <v>80</v>
      </c>
      <c r="AF56" s="165">
        <f t="shared" si="8"/>
        <v>36</v>
      </c>
      <c r="AG56" s="163">
        <f t="shared" si="9"/>
        <v>366557.6473217704</v>
      </c>
      <c r="AH56" s="163">
        <f t="shared" si="0"/>
        <v>5192.90000372508</v>
      </c>
      <c r="AI56" s="163">
        <f t="shared" si="1"/>
        <v>307.6020562222848</v>
      </c>
      <c r="AJ56" s="163"/>
      <c r="AK56" s="165">
        <f t="shared" si="10"/>
        <v>36</v>
      </c>
      <c r="AL56" s="163">
        <f t="shared" si="11"/>
        <v>293246.1178574162</v>
      </c>
      <c r="AM56" s="163">
        <f t="shared" si="2"/>
        <v>4154.320002980063</v>
      </c>
      <c r="AN56" s="163">
        <f t="shared" si="3"/>
        <v>246.08164497782855</v>
      </c>
      <c r="AP56" s="165">
        <f t="shared" si="12"/>
        <v>36</v>
      </c>
      <c r="AQ56" s="163">
        <f t="shared" si="13"/>
        <v>0</v>
      </c>
      <c r="AR56" s="163">
        <f t="shared" si="14"/>
        <v>0</v>
      </c>
      <c r="AS56" s="163">
        <f t="shared" si="4"/>
        <v>0</v>
      </c>
      <c r="AU56" s="165">
        <f t="shared" si="15"/>
        <v>36</v>
      </c>
      <c r="AV56" s="163">
        <f t="shared" si="16"/>
        <v>151274.52918877386</v>
      </c>
      <c r="AW56" s="163">
        <f t="shared" si="17"/>
        <v>2143.0558301742963</v>
      </c>
      <c r="AX56" s="163">
        <f t="shared" si="5"/>
        <v>126.94416982570374</v>
      </c>
      <c r="AZ56" s="165">
        <f t="shared" si="18"/>
        <v>36</v>
      </c>
      <c r="BA56" s="163">
        <f t="shared" si="19"/>
        <v>0</v>
      </c>
      <c r="BB56" s="163">
        <f t="shared" si="6"/>
        <v>0</v>
      </c>
      <c r="BC56" s="163">
        <f t="shared" si="7"/>
        <v>0</v>
      </c>
    </row>
    <row r="57" spans="29:36" ht="17.25">
      <c r="AC57" s="105" t="s">
        <v>55</v>
      </c>
      <c r="AD57" s="114">
        <v>100</v>
      </c>
      <c r="AF57" s="165"/>
      <c r="AG57" s="163"/>
      <c r="AH57" s="163"/>
      <c r="AI57" s="163"/>
      <c r="AJ57" s="163"/>
    </row>
    <row r="58" spans="29:36" ht="17.25">
      <c r="AC58" s="105" t="s">
        <v>56</v>
      </c>
      <c r="AD58" s="114">
        <v>80</v>
      </c>
      <c r="AF58" s="165"/>
      <c r="AG58" s="163"/>
      <c r="AH58" s="163"/>
      <c r="AI58" s="163"/>
      <c r="AJ58" s="163"/>
    </row>
    <row r="59" spans="29:36" ht="17.25">
      <c r="AC59" s="105" t="s">
        <v>57</v>
      </c>
      <c r="AD59" s="114">
        <v>100</v>
      </c>
      <c r="AF59" s="165"/>
      <c r="AG59" s="163"/>
      <c r="AH59" s="163"/>
      <c r="AI59" s="163"/>
      <c r="AJ59" s="163"/>
    </row>
    <row r="60" spans="29:36" ht="17.25">
      <c r="AC60" s="105" t="s">
        <v>58</v>
      </c>
      <c r="AD60" s="114">
        <v>80</v>
      </c>
      <c r="AF60" s="165"/>
      <c r="AG60" s="163"/>
      <c r="AH60" s="163"/>
      <c r="AI60" s="163"/>
      <c r="AJ60" s="163"/>
    </row>
    <row r="61" spans="29:36" ht="17.25">
      <c r="AC61" s="105" t="s">
        <v>59</v>
      </c>
      <c r="AD61" s="114">
        <v>100</v>
      </c>
      <c r="AF61" s="165"/>
      <c r="AG61" s="163"/>
      <c r="AH61" s="163"/>
      <c r="AI61" s="163"/>
      <c r="AJ61" s="163"/>
    </row>
    <row r="62" spans="29:36" ht="17.25">
      <c r="AC62" s="105" t="s">
        <v>60</v>
      </c>
      <c r="AD62" s="114">
        <v>120</v>
      </c>
      <c r="AF62" s="165"/>
      <c r="AG62" s="163"/>
      <c r="AH62" s="163"/>
      <c r="AI62" s="163"/>
      <c r="AJ62" s="163"/>
    </row>
    <row r="63" spans="29:36" ht="17.25">
      <c r="AC63" s="105" t="s">
        <v>61</v>
      </c>
      <c r="AD63" s="114">
        <v>80</v>
      </c>
      <c r="AF63" s="165"/>
      <c r="AG63" s="163"/>
      <c r="AH63" s="163"/>
      <c r="AI63" s="163"/>
      <c r="AJ63" s="163"/>
    </row>
    <row r="64" spans="29:36" ht="17.25">
      <c r="AC64" s="105" t="s">
        <v>62</v>
      </c>
      <c r="AD64" s="114">
        <v>100</v>
      </c>
      <c r="AF64" s="165"/>
      <c r="AG64" s="163"/>
      <c r="AH64" s="163"/>
      <c r="AI64" s="163"/>
      <c r="AJ64" s="163"/>
    </row>
    <row r="65" spans="29:36" ht="17.25">
      <c r="AC65" s="105" t="s">
        <v>63</v>
      </c>
      <c r="AD65" s="114">
        <v>120</v>
      </c>
      <c r="AF65" s="165"/>
      <c r="AG65" s="163"/>
      <c r="AH65" s="163"/>
      <c r="AI65" s="163"/>
      <c r="AJ65" s="163"/>
    </row>
    <row r="66" spans="29:36" ht="17.25">
      <c r="AC66" s="105" t="s">
        <v>64</v>
      </c>
      <c r="AD66" s="114">
        <v>120</v>
      </c>
      <c r="AF66" s="165"/>
      <c r="AG66" s="163"/>
      <c r="AH66" s="163"/>
      <c r="AI66" s="163"/>
      <c r="AJ66" s="163"/>
    </row>
    <row r="67" spans="29:36" ht="17.25">
      <c r="AC67" s="105" t="s">
        <v>65</v>
      </c>
      <c r="AD67" s="114">
        <v>80</v>
      </c>
      <c r="AF67" s="165"/>
      <c r="AG67" s="163"/>
      <c r="AH67" s="163"/>
      <c r="AI67" s="163"/>
      <c r="AJ67" s="163"/>
    </row>
    <row r="68" spans="32:36" ht="17.25">
      <c r="AF68" s="165"/>
      <c r="AG68" s="163"/>
      <c r="AH68" s="163"/>
      <c r="AI68" s="163"/>
      <c r="AJ68" s="163"/>
    </row>
    <row r="69" spans="32:36" ht="17.25">
      <c r="AF69" s="165"/>
      <c r="AG69" s="163"/>
      <c r="AH69" s="163"/>
      <c r="AI69" s="163"/>
      <c r="AJ69" s="163"/>
    </row>
    <row r="70" spans="32:36" ht="17.25">
      <c r="AF70" s="165"/>
      <c r="AG70" s="163"/>
      <c r="AH70" s="163"/>
      <c r="AI70" s="163"/>
      <c r="AJ70" s="163"/>
    </row>
  </sheetData>
  <mergeCells count="8">
    <mergeCell ref="A5:B5"/>
    <mergeCell ref="E5:I5"/>
    <mergeCell ref="A6:B6"/>
    <mergeCell ref="A2:B2"/>
    <mergeCell ref="C2:E2"/>
    <mergeCell ref="G2:I2"/>
    <mergeCell ref="A4:B4"/>
    <mergeCell ref="E4:I4"/>
  </mergeCells>
  <dataValidations count="1">
    <dataValidation type="whole" allowBlank="1" showErrorMessage="1" promptTitle="Срок строительства" prompt="Срок строительства не может быть больше 36 месяцев" errorTitle="Срок строительства" error="Срок строительства не может быть больше 36 месяцев" sqref="C6">
      <formula1>0</formula1>
      <formula2>36</formula2>
    </dataValidation>
  </dataValidation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vtb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seroshtan</dc:creator>
  <cp:keywords/>
  <dc:description/>
  <cp:lastModifiedBy>seroshtan</cp:lastModifiedBy>
  <dcterms:created xsi:type="dcterms:W3CDTF">2005-04-21T13:52:11Z</dcterms:created>
  <dcterms:modified xsi:type="dcterms:W3CDTF">2005-05-25T09:26:46Z</dcterms:modified>
  <cp:category/>
  <cp:version/>
  <cp:contentType/>
  <cp:contentStatus/>
</cp:coreProperties>
</file>